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00" activeTab="0"/>
  </bookViews>
  <sheets>
    <sheet name="Saloon" sheetId="1" r:id="rId1"/>
    <sheet name="Saloon Kvaltider" sheetId="2" r:id="rId2"/>
    <sheet name="A-finalplats" sheetId="3" r:id="rId3"/>
    <sheet name="Saloon snittvärden" sheetId="4" r:id="rId4"/>
    <sheet name="Nascar" sheetId="5" r:id="rId5"/>
    <sheet name="Nascar kvaltider" sheetId="6" r:id="rId6"/>
    <sheet name="G27" sheetId="7" r:id="rId7"/>
    <sheet name="G27 kvaltider" sheetId="8" r:id="rId8"/>
  </sheets>
  <definedNames>
    <definedName name="_xlnm.Print_Area" localSheetId="0">'Saloon'!$M$139:$W$199</definedName>
  </definedNames>
  <calcPr fullCalcOnLoad="1"/>
</workbook>
</file>

<file path=xl/comments1.xml><?xml version="1.0" encoding="utf-8"?>
<comments xmlns="http://schemas.openxmlformats.org/spreadsheetml/2006/main">
  <authors>
    <author>Torgny Lundmark</author>
    <author>PC_1</author>
  </authors>
  <commentList>
    <comment ref="F223" authorId="0">
      <text>
        <r>
          <rPr>
            <b/>
            <sz val="8"/>
            <rFont val="Tahoma"/>
            <family val="0"/>
          </rPr>
          <t>Beräknat från 222,20 då Atis tog ca 1 minut från finalen.</t>
        </r>
        <r>
          <rPr>
            <sz val="8"/>
            <rFont val="Tahoma"/>
            <family val="0"/>
          </rPr>
          <t xml:space="preserve">
</t>
        </r>
      </text>
    </comment>
    <comment ref="F228" authorId="0">
      <text>
        <r>
          <rPr>
            <b/>
            <sz val="8"/>
            <rFont val="Tahoma"/>
            <family val="0"/>
          </rPr>
          <t>Beräknat från den fyra första segmenten då Atis tog bort tid!</t>
        </r>
        <r>
          <rPr>
            <sz val="8"/>
            <rFont val="Tahoma"/>
            <family val="0"/>
          </rPr>
          <t xml:space="preserve">
</t>
        </r>
      </text>
    </comment>
    <comment ref="E155" authorId="1">
      <text>
        <r>
          <rPr>
            <b/>
            <sz val="8"/>
            <rFont val="Tahoma"/>
            <family val="0"/>
          </rPr>
          <t>Endast fem i A-final</t>
        </r>
      </text>
    </comment>
    <comment ref="E156" authorId="0">
      <text>
        <r>
          <rPr>
            <b/>
            <sz val="8"/>
            <rFont val="Tahoma"/>
            <family val="0"/>
          </rPr>
          <t xml:space="preserve">Endast 3 i B-final
</t>
        </r>
      </text>
    </comment>
    <comment ref="E75" authorId="0">
      <text>
        <r>
          <rPr>
            <b/>
            <sz val="8"/>
            <rFont val="Tahoma"/>
            <family val="0"/>
          </rPr>
          <t>Endast 3 i A-final</t>
        </r>
      </text>
    </comment>
    <comment ref="E76" authorId="0">
      <text>
        <r>
          <rPr>
            <b/>
            <sz val="8"/>
            <rFont val="Tahoma"/>
            <family val="0"/>
          </rPr>
          <t>Endast 4:a i A-finalen</t>
        </r>
      </text>
    </comment>
    <comment ref="E157" authorId="0">
      <text>
        <r>
          <rPr>
            <b/>
            <sz val="8"/>
            <rFont val="Tahoma"/>
            <family val="0"/>
          </rPr>
          <t xml:space="preserve">Endast 4:a i B-final
</t>
        </r>
      </text>
    </comment>
    <comment ref="E77" authorId="0">
      <text>
        <r>
          <rPr>
            <b/>
            <sz val="10"/>
            <rFont val="Tahoma"/>
            <family val="2"/>
          </rPr>
          <t>Endast 4 i A-finalen</t>
        </r>
      </text>
    </comment>
    <comment ref="E158" authorId="0">
      <text>
        <r>
          <rPr>
            <sz val="10"/>
            <rFont val="Tahoma"/>
            <family val="2"/>
          </rPr>
          <t>Endast 4 i B-finalen</t>
        </r>
      </text>
    </comment>
    <comment ref="E162" authorId="0">
      <text>
        <r>
          <rPr>
            <b/>
            <sz val="10"/>
            <rFont val="Tahoma"/>
            <family val="2"/>
          </rPr>
          <t>Endast 4:a i A- och B-final</t>
        </r>
        <r>
          <rPr>
            <sz val="8"/>
            <rFont val="Tahoma"/>
            <family val="0"/>
          </rPr>
          <t xml:space="preserve">
</t>
        </r>
      </text>
    </comment>
    <comment ref="O81" authorId="0">
      <text>
        <r>
          <rPr>
            <b/>
            <sz val="8"/>
            <rFont val="Tahoma"/>
            <family val="0"/>
          </rPr>
          <t>Endast 3 i A-final</t>
        </r>
      </text>
    </comment>
    <comment ref="O49" authorId="0">
      <text>
        <r>
          <rPr>
            <b/>
            <sz val="8"/>
            <rFont val="Tahoma"/>
            <family val="0"/>
          </rPr>
          <t>Endast 4:a i A-finalen</t>
        </r>
      </text>
    </comment>
    <comment ref="O59" authorId="0">
      <text>
        <r>
          <rPr>
            <b/>
            <sz val="10"/>
            <rFont val="Tahoma"/>
            <family val="2"/>
          </rPr>
          <t>Endast 4 i A-finalen</t>
        </r>
      </text>
    </comment>
    <comment ref="L147" authorId="1">
      <text>
        <r>
          <rPr>
            <b/>
            <sz val="8"/>
            <rFont val="Tahoma"/>
            <family val="0"/>
          </rPr>
          <t>Endast fem i A-final</t>
        </r>
      </text>
    </comment>
    <comment ref="L158" authorId="0">
      <text>
        <r>
          <rPr>
            <b/>
            <sz val="8"/>
            <rFont val="Tahoma"/>
            <family val="0"/>
          </rPr>
          <t xml:space="preserve">Endast 3 i B-final
</t>
        </r>
      </text>
    </comment>
    <comment ref="L140" authorId="0">
      <text>
        <r>
          <rPr>
            <b/>
            <sz val="8"/>
            <rFont val="Tahoma"/>
            <family val="0"/>
          </rPr>
          <t xml:space="preserve">Endast 4:a i B-final
</t>
        </r>
      </text>
    </comment>
    <comment ref="L161" authorId="0">
      <text>
        <r>
          <rPr>
            <sz val="10"/>
            <rFont val="Tahoma"/>
            <family val="2"/>
          </rPr>
          <t>Endast 4 i B-finalen</t>
        </r>
      </text>
    </comment>
    <comment ref="L141" authorId="0">
      <text>
        <r>
          <rPr>
            <b/>
            <sz val="10"/>
            <rFont val="Tahoma"/>
            <family val="2"/>
          </rPr>
          <t>Endast 4:a i A- och B-final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Torgny Lundmark</author>
  </authors>
  <commentList>
    <comment ref="F75" authorId="0">
      <text>
        <r>
          <rPr>
            <b/>
            <sz val="10"/>
            <rFont val="Tahoma"/>
            <family val="2"/>
          </rPr>
          <t>Sista plats i A-finalen, men vann den senare!</t>
        </r>
      </text>
    </comment>
    <comment ref="F77" authorId="0">
      <text>
        <r>
          <rPr>
            <b/>
            <sz val="11"/>
            <rFont val="Tahoma"/>
            <family val="2"/>
          </rPr>
          <t>Sista plats i A-fineln men vann den senare!</t>
        </r>
      </text>
    </comment>
    <comment ref="F78" authorId="0">
      <text>
        <r>
          <rPr>
            <b/>
            <sz val="10"/>
            <rFont val="Tahoma"/>
            <family val="2"/>
          </rPr>
          <t>Endast 4:a i A-final</t>
        </r>
      </text>
    </comment>
    <comment ref="P50" authorId="0">
      <text>
        <r>
          <rPr>
            <b/>
            <sz val="10"/>
            <rFont val="Tahoma"/>
            <family val="2"/>
          </rPr>
          <t>Sista plats i A-finalen, men vann den senare!</t>
        </r>
      </text>
    </comment>
    <comment ref="P56" authorId="0">
      <text>
        <r>
          <rPr>
            <b/>
            <sz val="11"/>
            <rFont val="Tahoma"/>
            <family val="2"/>
          </rPr>
          <t>Sista plats i A-fineln men vann den senare!</t>
        </r>
      </text>
    </comment>
    <comment ref="P47" authorId="0">
      <text>
        <r>
          <rPr>
            <b/>
            <sz val="10"/>
            <rFont val="Tahoma"/>
            <family val="2"/>
          </rPr>
          <t>Endast 4:a i A-final</t>
        </r>
      </text>
    </comment>
  </commentList>
</comments>
</file>

<file path=xl/comments4.xml><?xml version="1.0" encoding="utf-8"?>
<comments xmlns="http://schemas.openxmlformats.org/spreadsheetml/2006/main">
  <authors>
    <author>PC_1</author>
    <author>Torgny Lundmark</author>
  </authors>
  <commentList>
    <comment ref="AL7" authorId="0">
      <text>
        <r>
          <rPr>
            <b/>
            <sz val="8"/>
            <rFont val="Tahoma"/>
            <family val="0"/>
          </rPr>
          <t>Bröt efter 95 varv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Bröt efter 70 varv
</t>
        </r>
      </text>
    </comment>
    <comment ref="AC10" authorId="0">
      <text>
        <r>
          <rPr>
            <b/>
            <sz val="8"/>
            <rFont val="Tahoma"/>
            <family val="0"/>
          </rPr>
          <t>Bröt finalen efter att kört 144 varv.</t>
        </r>
      </text>
    </comment>
    <comment ref="AM12" authorId="0">
      <text>
        <r>
          <rPr>
            <b/>
            <sz val="8"/>
            <rFont val="Tahoma"/>
            <family val="0"/>
          </rPr>
          <t>Bröt efter 151 varv</t>
        </r>
      </text>
    </comment>
    <comment ref="AR13" authorId="0">
      <text>
        <r>
          <rPr>
            <b/>
            <sz val="8"/>
            <rFont val="Tahoma"/>
            <family val="0"/>
          </rPr>
          <t>Bröt efter 180 varv</t>
        </r>
      </text>
    </comment>
    <comment ref="AH14" authorId="0">
      <text>
        <r>
          <rPr>
            <b/>
            <sz val="8"/>
            <rFont val="Tahoma"/>
            <family val="0"/>
          </rPr>
          <t>Bröt efter 43 varv</t>
        </r>
      </text>
    </comment>
    <comment ref="AQ14" authorId="0">
      <text>
        <r>
          <rPr>
            <b/>
            <sz val="8"/>
            <rFont val="Tahoma"/>
            <family val="0"/>
          </rPr>
          <t>Bröt efter 31 varv</t>
        </r>
      </text>
    </comment>
    <comment ref="AR15" authorId="0">
      <text>
        <r>
          <rPr>
            <b/>
            <sz val="8"/>
            <rFont val="Tahoma"/>
            <family val="0"/>
          </rPr>
          <t>Bröt B-finalen</t>
        </r>
      </text>
    </comment>
    <comment ref="AV11" authorId="0">
      <text>
        <r>
          <rPr>
            <b/>
            <sz val="8"/>
            <rFont val="Tahoma"/>
            <family val="0"/>
          </rPr>
          <t>Bröt kvalet efter 145 varv</t>
        </r>
      </text>
    </comment>
    <comment ref="AB16" authorId="1">
      <text>
        <r>
          <rPr>
            <b/>
            <sz val="9"/>
            <rFont val="Tahoma"/>
            <family val="2"/>
          </rPr>
          <t>Mekaniska problem</t>
        </r>
        <r>
          <rPr>
            <b/>
            <sz val="8"/>
            <rFont val="Tahoma"/>
            <family val="0"/>
          </rPr>
          <t xml:space="preserve">
</t>
        </r>
      </text>
    </comment>
    <comment ref="S16" authorId="1">
      <text>
        <r>
          <rPr>
            <sz val="9"/>
            <rFont val="Tahoma"/>
            <family val="2"/>
          </rPr>
          <t>Braid lossnade
Minus ca. 6 varv</t>
        </r>
        <r>
          <rPr>
            <sz val="8"/>
            <rFont val="Tahoma"/>
            <family val="0"/>
          </rPr>
          <t xml:space="preserve">
</t>
        </r>
      </text>
    </comment>
    <comment ref="R17" authorId="1">
      <text>
        <r>
          <rPr>
            <sz val="8"/>
            <rFont val="Tahoma"/>
            <family val="2"/>
          </rPr>
          <t>Blått var ett mycket dåligt och ouppkört spår</t>
        </r>
      </text>
    </comment>
    <comment ref="W17" authorId="1">
      <text>
        <r>
          <rPr>
            <sz val="8"/>
            <rFont val="Tahoma"/>
            <family val="2"/>
          </rPr>
          <t>Blått var ouppkört för Mats och Torgny och i alldeles för mycket fäste</t>
        </r>
      </text>
    </comment>
    <comment ref="S17" authorId="1">
      <text>
        <r>
          <rPr>
            <sz val="8"/>
            <rFont val="Tahoma"/>
            <family val="2"/>
          </rPr>
          <t>Braiden lossnade igen, minus ca 4 varv</t>
        </r>
        <r>
          <rPr>
            <sz val="8"/>
            <rFont val="Tahoma"/>
            <family val="0"/>
          </rPr>
          <t xml:space="preserve">
</t>
        </r>
      </text>
    </comment>
    <comment ref="X18" authorId="1">
      <text>
        <r>
          <rPr>
            <b/>
            <sz val="8"/>
            <rFont val="Tahoma"/>
            <family val="0"/>
          </rPr>
          <t>Bröt efter 182 varv</t>
        </r>
      </text>
    </comment>
    <comment ref="D19" authorId="1">
      <text>
        <r>
          <rPr>
            <b/>
            <sz val="8"/>
            <rFont val="Tahoma"/>
            <family val="0"/>
          </rPr>
          <t>Körde ej B-finalen</t>
        </r>
      </text>
    </comment>
    <comment ref="I19" authorId="1">
      <text>
        <r>
          <rPr>
            <b/>
            <sz val="8"/>
            <rFont val="Tahoma"/>
            <family val="0"/>
          </rPr>
          <t>Bröt A-finalen med motorfel</t>
        </r>
      </text>
    </comment>
    <comment ref="AH19" authorId="1">
      <text>
        <r>
          <rPr>
            <b/>
            <sz val="8"/>
            <rFont val="Tahoma"/>
            <family val="0"/>
          </rPr>
          <t>Bröt B-finalen</t>
        </r>
      </text>
    </comment>
    <comment ref="AQ20" authorId="1">
      <text>
        <r>
          <rPr>
            <b/>
            <sz val="8"/>
            <rFont val="Tahoma"/>
            <family val="0"/>
          </rPr>
          <t>Bröt</t>
        </r>
      </text>
    </comment>
  </commentList>
</comments>
</file>

<file path=xl/sharedStrings.xml><?xml version="1.0" encoding="utf-8"?>
<sst xmlns="http://schemas.openxmlformats.org/spreadsheetml/2006/main" count="764" uniqueCount="115">
  <si>
    <t>Vinnare B-final, varv</t>
  </si>
  <si>
    <t>Torbjörn Lundkvist</t>
  </si>
  <si>
    <t>Mats Hummel</t>
  </si>
  <si>
    <t>3:e plats i A-final, varv</t>
  </si>
  <si>
    <t>Rickard Lundh</t>
  </si>
  <si>
    <t>Kenth Jansson</t>
  </si>
  <si>
    <t>Kvalvinnare:</t>
  </si>
  <si>
    <t>Richard Lundh</t>
  </si>
  <si>
    <t>Vinnare:</t>
  </si>
  <si>
    <t>Snittvarvtid</t>
  </si>
  <si>
    <t>Varv/minut</t>
  </si>
  <si>
    <t>Varv</t>
  </si>
  <si>
    <t>Torgny Lundmark</t>
  </si>
  <si>
    <t>Anders Lattermann</t>
  </si>
  <si>
    <t>B-final vinnare</t>
  </si>
  <si>
    <t>Jämförelse med</t>
  </si>
  <si>
    <t>Race Nr.</t>
  </si>
  <si>
    <t>Leif Boman</t>
  </si>
  <si>
    <t>Torgny Nordgren</t>
  </si>
  <si>
    <t>Olle Söderholm</t>
  </si>
  <si>
    <t>Ove Halvarsson</t>
  </si>
  <si>
    <t>Mikael Eskilsson</t>
  </si>
  <si>
    <t>Lars Åberg</t>
  </si>
  <si>
    <t>Conny Johansson</t>
  </si>
  <si>
    <t>Juha Honkanen</t>
  </si>
  <si>
    <t>Marcus Hammenstad</t>
  </si>
  <si>
    <t>Genomsnitt under 2003:</t>
  </si>
  <si>
    <t>Lars Johansson</t>
  </si>
  <si>
    <t>Niclas Lindblom</t>
  </si>
  <si>
    <t>Anders Latterman</t>
  </si>
  <si>
    <t>Segrare</t>
  </si>
  <si>
    <t>2:a</t>
  </si>
  <si>
    <t>5:a</t>
  </si>
  <si>
    <t>Antal körda varv</t>
  </si>
  <si>
    <t>Hans Kihlén</t>
  </si>
  <si>
    <t>Lasse Johansson</t>
  </si>
  <si>
    <t>Genomsnitt 2003:</t>
  </si>
  <si>
    <t>C-kanna</t>
  </si>
  <si>
    <t>Lopp nr:</t>
  </si>
  <si>
    <t>Kvalvinnare</t>
  </si>
  <si>
    <t>Tid</t>
  </si>
  <si>
    <t>260 varv motsvarar:</t>
  </si>
  <si>
    <t>14,444 varv/min och 4,154 sek/varv</t>
  </si>
  <si>
    <t>Peter Lanz</t>
  </si>
  <si>
    <t>Roger Fröberg</t>
  </si>
  <si>
    <t>Kvalvinst</t>
  </si>
  <si>
    <t>2 ggr</t>
  </si>
  <si>
    <t>1 ggr</t>
  </si>
  <si>
    <t xml:space="preserve">Hans Kilén </t>
  </si>
  <si>
    <t>Stefan Hansson</t>
  </si>
  <si>
    <t>Micke Sundgren</t>
  </si>
  <si>
    <t>"Superpol ej normalt race"</t>
  </si>
  <si>
    <t>Torbjörn Lundqvist</t>
  </si>
  <si>
    <t>För sista A-finalplats har det krävts:</t>
  </si>
  <si>
    <t>är</t>
  </si>
  <si>
    <t>Niklas Lindblom</t>
  </si>
  <si>
    <t>Endast fem i A-finalen</t>
  </si>
  <si>
    <t>Mikael Sundgren</t>
  </si>
  <si>
    <t>Marcus Hamenstad</t>
  </si>
  <si>
    <t>3 ggr</t>
  </si>
  <si>
    <t>Flest antal varv:</t>
  </si>
  <si>
    <t>Flest antal varv på tredjeplatsen:</t>
  </si>
  <si>
    <t>Flest antal varv Segrare A-final:</t>
  </si>
  <si>
    <t>Flest antal varv Vinnare av B-final:</t>
  </si>
  <si>
    <t>Flesta antal körda varv:</t>
  </si>
  <si>
    <t>Vinnarens kvaltider i stigande ordning:</t>
  </si>
  <si>
    <t>Genomsnitt:</t>
  </si>
  <si>
    <t>"Ej normalt race"</t>
  </si>
  <si>
    <t>Genomsnitt under 2004:</t>
  </si>
  <si>
    <t>Varv B-final</t>
  </si>
  <si>
    <t>P-J Kronberg</t>
  </si>
  <si>
    <t>1:a plats</t>
  </si>
  <si>
    <t>2:a plats</t>
  </si>
  <si>
    <t>5:e plats</t>
  </si>
  <si>
    <t>5 ggr</t>
  </si>
  <si>
    <t>–</t>
  </si>
  <si>
    <t>Genomsnitt 2004:</t>
  </si>
  <si>
    <t>Michel Lorin</t>
  </si>
  <si>
    <t>Michael Sundgren</t>
  </si>
  <si>
    <t>Kvaltider bästa noteringar:</t>
  </si>
  <si>
    <t>Genomsnitt</t>
  </si>
  <si>
    <t>Kval</t>
  </si>
  <si>
    <t>Semi</t>
  </si>
  <si>
    <t>Final</t>
  </si>
  <si>
    <t>Poäng</t>
  </si>
  <si>
    <t>Lasse Åberg</t>
  </si>
  <si>
    <t>Race</t>
  </si>
  <si>
    <t>Peter Lantz</t>
  </si>
  <si>
    <t>Medel:</t>
  </si>
  <si>
    <t>Endast 3 i A-finalen</t>
  </si>
  <si>
    <t>5,7508 m/s</t>
  </si>
  <si>
    <t>20.7 km/t</t>
  </si>
  <si>
    <t>2,347 ger</t>
  </si>
  <si>
    <t>15,8287 m/s</t>
  </si>
  <si>
    <t>56,98 km/t</t>
  </si>
  <si>
    <t>2,1 ger</t>
  </si>
  <si>
    <t>17,6940 m/s</t>
  </si>
  <si>
    <t>63,7 km/t</t>
  </si>
  <si>
    <t>Nytt rekord!</t>
  </si>
  <si>
    <t>Endast 4 i A-finalen</t>
  </si>
  <si>
    <t>6 ggr</t>
  </si>
  <si>
    <t>Orange spår är 37 meter och 15 centimeter</t>
  </si>
  <si>
    <t>Medel antal varv/min &amp; medelpoäng:</t>
  </si>
  <si>
    <t>18 ggr</t>
  </si>
  <si>
    <t>26,3 varv/2 min.</t>
  </si>
  <si>
    <t>3,723 ger 9,9785 m/s eller 35,9 km/t</t>
  </si>
  <si>
    <t>6,325 ger</t>
  </si>
  <si>
    <t>Under 2004 måste man köra 3 varv mer i genomsnitt än under 2003 för att gå till A-final</t>
  </si>
  <si>
    <t>Samtliga resultat är bättre 2004 än 2003!</t>
  </si>
  <si>
    <t>13 ggr</t>
  </si>
  <si>
    <t>10 ggr</t>
  </si>
  <si>
    <t>VINST är blå färg</t>
  </si>
  <si>
    <t>0 ggr</t>
  </si>
  <si>
    <t>Kvalvinst 2003-04</t>
  </si>
  <si>
    <t>8 ggr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</si>
</sst>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0.000"/>
    <numFmt numFmtId="168" formatCode="yy/mm/dd"/>
    <numFmt numFmtId="169" formatCode="0.0"/>
    <numFmt numFmtId="170" formatCode="#,##0.000\ &quot;kr&quot;"/>
    <numFmt numFmtId="171" formatCode="#,##0.0\ &quot;kr&quot;"/>
    <numFmt numFmtId="172" formatCode="#,##0.0"/>
  </numFmts>
  <fonts count="6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21.5"/>
      <name val="Arial"/>
      <family val="0"/>
    </font>
    <font>
      <sz val="14.25"/>
      <name val="Arial"/>
      <family val="2"/>
    </font>
    <font>
      <i/>
      <sz val="11"/>
      <name val="Arial"/>
      <family val="2"/>
    </font>
    <font>
      <sz val="11.75"/>
      <name val="Arial"/>
      <family val="2"/>
    </font>
    <font>
      <sz val="9.5"/>
      <name val="Arial"/>
      <family val="2"/>
    </font>
    <font>
      <sz val="23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22.5"/>
      <name val="Arial"/>
      <family val="0"/>
    </font>
    <font>
      <sz val="17.75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19"/>
      <name val="Arial"/>
      <family val="0"/>
    </font>
    <font>
      <sz val="19.5"/>
      <name val="Arial"/>
      <family val="0"/>
    </font>
    <font>
      <sz val="19.25"/>
      <name val="Arial"/>
      <family val="0"/>
    </font>
    <font>
      <b/>
      <sz val="14.25"/>
      <name val="Arial"/>
      <family val="2"/>
    </font>
    <font>
      <b/>
      <sz val="17.75"/>
      <name val="Arial"/>
      <family val="2"/>
    </font>
    <font>
      <b/>
      <sz val="13.75"/>
      <name val="Arial"/>
      <family val="2"/>
    </font>
    <font>
      <sz val="10.75"/>
      <name val="Arial"/>
      <family val="2"/>
    </font>
    <font>
      <sz val="9.75"/>
      <name val="Arial"/>
      <family val="2"/>
    </font>
    <font>
      <sz val="10.5"/>
      <name val="Arial"/>
      <family val="2"/>
    </font>
    <font>
      <sz val="9.25"/>
      <name val="Arial"/>
      <family val="2"/>
    </font>
    <font>
      <b/>
      <sz val="14.5"/>
      <name val="Arial"/>
      <family val="2"/>
    </font>
    <font>
      <b/>
      <sz val="16.25"/>
      <name val="Arial"/>
      <family val="2"/>
    </font>
    <font>
      <sz val="11.25"/>
      <name val="Arial"/>
      <family val="2"/>
    </font>
    <font>
      <b/>
      <sz val="16"/>
      <name val="Arial"/>
      <family val="2"/>
    </font>
    <font>
      <sz val="8.5"/>
      <name val="Arial"/>
      <family val="2"/>
    </font>
    <font>
      <sz val="18.75"/>
      <name val="Arial"/>
      <family val="0"/>
    </font>
    <font>
      <sz val="1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3"/>
      <name val="Arial"/>
      <family val="0"/>
    </font>
    <font>
      <sz val="20"/>
      <name val="Arial"/>
      <family val="2"/>
    </font>
    <font>
      <sz val="21"/>
      <name val="Arial"/>
      <family val="0"/>
    </font>
    <font>
      <sz val="15"/>
      <name val="Arial"/>
      <family val="0"/>
    </font>
    <font>
      <sz val="16.75"/>
      <name val="Arial"/>
      <family val="0"/>
    </font>
    <font>
      <b/>
      <sz val="30"/>
      <name val="Arial"/>
      <family val="2"/>
    </font>
    <font>
      <b/>
      <sz val="29"/>
      <name val="Arial"/>
      <family val="2"/>
    </font>
    <font>
      <b/>
      <sz val="19.25"/>
      <name val="Arial"/>
      <family val="2"/>
    </font>
    <font>
      <sz val="23.75"/>
      <name val="Arial"/>
      <family val="0"/>
    </font>
    <font>
      <sz val="26"/>
      <name val="Arial"/>
      <family val="0"/>
    </font>
    <font>
      <b/>
      <sz val="23.75"/>
      <name val="Arial"/>
      <family val="2"/>
    </font>
    <font>
      <b/>
      <sz val="28.25"/>
      <name val="Arial"/>
      <family val="2"/>
    </font>
    <font>
      <b/>
      <sz val="23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48"/>
      <name val="Arial"/>
      <family val="2"/>
    </font>
    <font>
      <b/>
      <sz val="11"/>
      <name val="Tahoma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2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67" fontId="0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67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67" fontId="0" fillId="0" borderId="0" xfId="0" applyNumberFormat="1" applyAlignment="1">
      <alignment/>
    </xf>
    <xf numFmtId="14" fontId="52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left"/>
    </xf>
    <xf numFmtId="1" fontId="52" fillId="0" borderId="0" xfId="0" applyNumberFormat="1" applyFont="1" applyAlignment="1">
      <alignment horizontal="center"/>
    </xf>
    <xf numFmtId="167" fontId="52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4" fillId="0" borderId="0" xfId="0" applyFont="1" applyAlignment="1">
      <alignment/>
    </xf>
    <xf numFmtId="0" fontId="15" fillId="0" borderId="0" xfId="0" applyFont="1" applyAlignment="1">
      <alignment/>
    </xf>
    <xf numFmtId="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14" fontId="56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167" fontId="56" fillId="0" borderId="0" xfId="0" applyNumberFormat="1" applyFont="1" applyAlignment="1">
      <alignment horizontal="center"/>
    </xf>
    <xf numFmtId="167" fontId="57" fillId="0" borderId="0" xfId="0" applyNumberFormat="1" applyFont="1" applyAlignment="1">
      <alignment horizontal="center"/>
    </xf>
    <xf numFmtId="0" fontId="5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59" fillId="0" borderId="0" xfId="0" applyNumberFormat="1" applyFont="1" applyAlignment="1">
      <alignment horizontal="center"/>
    </xf>
    <xf numFmtId="167" fontId="59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67" fontId="58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69" fontId="58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Antal varv för vinnare i A- och B-final, samt 3:e plats i A-final. Saloon. Jan 2003 – Nov 2004</a:t>
            </a:r>
          </a:p>
        </c:rich>
      </c:tx>
      <c:layout>
        <c:manualLayout>
          <c:xMode val="factor"/>
          <c:yMode val="factor"/>
          <c:x val="0.007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4175"/>
          <c:w val="0.98975"/>
          <c:h val="0.917"/>
        </c:manualLayout>
      </c:layout>
      <c:lineChart>
        <c:grouping val="standard"/>
        <c:varyColors val="0"/>
        <c:ser>
          <c:idx val="0"/>
          <c:order val="0"/>
          <c:tx>
            <c:v>A-final 3:e plats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Lit>
              <c:ptCount val="1"/>
              <c:pt idx="0">
                <c:v>Lopp Nr.</c:v>
              </c:pt>
            </c:strLit>
          </c:cat>
          <c:val>
            <c:numRef>
              <c:f>Saloon!$E$89:$E$124</c:f>
              <c:numCache>
                <c:ptCount val="36"/>
                <c:pt idx="0">
                  <c:v>245.3</c:v>
                </c:pt>
                <c:pt idx="1">
                  <c:v>244.7</c:v>
                </c:pt>
                <c:pt idx="2">
                  <c:v>246</c:v>
                </c:pt>
                <c:pt idx="3">
                  <c:v>239.8</c:v>
                </c:pt>
                <c:pt idx="4">
                  <c:v>246.4</c:v>
                </c:pt>
                <c:pt idx="5">
                  <c:v>219.1</c:v>
                </c:pt>
                <c:pt idx="6">
                  <c:v>244.3</c:v>
                </c:pt>
                <c:pt idx="7">
                  <c:v>246.8</c:v>
                </c:pt>
                <c:pt idx="8">
                  <c:v>242.8</c:v>
                </c:pt>
                <c:pt idx="9">
                  <c:v>235.7</c:v>
                </c:pt>
                <c:pt idx="10">
                  <c:v>238.8</c:v>
                </c:pt>
                <c:pt idx="11">
                  <c:v>238.8</c:v>
                </c:pt>
                <c:pt idx="12">
                  <c:v>246.8</c:v>
                </c:pt>
                <c:pt idx="13">
                  <c:v>235.1</c:v>
                </c:pt>
                <c:pt idx="14">
                  <c:v>237.7</c:v>
                </c:pt>
                <c:pt idx="15">
                  <c:v>243</c:v>
                </c:pt>
                <c:pt idx="16">
                  <c:v>247.3</c:v>
                </c:pt>
                <c:pt idx="17">
                  <c:v>243.2</c:v>
                </c:pt>
                <c:pt idx="18">
                  <c:v>246</c:v>
                </c:pt>
                <c:pt idx="19">
                  <c:v>247.9</c:v>
                </c:pt>
                <c:pt idx="20">
                  <c:v>233.2</c:v>
                </c:pt>
                <c:pt idx="21">
                  <c:v>240.3</c:v>
                </c:pt>
                <c:pt idx="22">
                  <c:v>246.2</c:v>
                </c:pt>
                <c:pt idx="23">
                  <c:v>250.7</c:v>
                </c:pt>
                <c:pt idx="24">
                  <c:v>250.8</c:v>
                </c:pt>
                <c:pt idx="25">
                  <c:v>249.1</c:v>
                </c:pt>
                <c:pt idx="26">
                  <c:v>235.7</c:v>
                </c:pt>
                <c:pt idx="27">
                  <c:v>253</c:v>
                </c:pt>
                <c:pt idx="28">
                  <c:v>246.6</c:v>
                </c:pt>
                <c:pt idx="29">
                  <c:v>246.3</c:v>
                </c:pt>
                <c:pt idx="30">
                  <c:v>243.2</c:v>
                </c:pt>
                <c:pt idx="31">
                  <c:v>247.4</c:v>
                </c:pt>
                <c:pt idx="32">
                  <c:v>250.1</c:v>
                </c:pt>
                <c:pt idx="33">
                  <c:v>247.7</c:v>
                </c:pt>
                <c:pt idx="35">
                  <c:v>245.72941176470587</c:v>
                </c:pt>
              </c:numCache>
            </c:numRef>
          </c:val>
          <c:smooth val="0"/>
        </c:ser>
        <c:ser>
          <c:idx val="1"/>
          <c:order val="1"/>
          <c:tx>
            <c:v>B-final vinnare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Lit>
              <c:ptCount val="1"/>
              <c:pt idx="0">
                <c:v>Lopp Nr.</c:v>
              </c:pt>
            </c:strLit>
          </c:cat>
          <c:val>
            <c:numRef>
              <c:f>Saloon!$F$89:$F$124</c:f>
              <c:numCache>
                <c:ptCount val="36"/>
                <c:pt idx="0">
                  <c:v>217.7</c:v>
                </c:pt>
                <c:pt idx="1">
                  <c:v>232.6</c:v>
                </c:pt>
                <c:pt idx="2">
                  <c:v>239.3</c:v>
                </c:pt>
                <c:pt idx="3">
                  <c:v>236.5</c:v>
                </c:pt>
                <c:pt idx="4">
                  <c:v>232.8</c:v>
                </c:pt>
                <c:pt idx="5">
                  <c:v>238.1</c:v>
                </c:pt>
                <c:pt idx="6">
                  <c:v>246</c:v>
                </c:pt>
                <c:pt idx="7">
                  <c:v>233.8</c:v>
                </c:pt>
                <c:pt idx="8">
                  <c:v>228.4</c:v>
                </c:pt>
                <c:pt idx="9">
                  <c:v>215</c:v>
                </c:pt>
                <c:pt idx="10">
                  <c:v>245.8</c:v>
                </c:pt>
                <c:pt idx="11">
                  <c:v>227.2</c:v>
                </c:pt>
                <c:pt idx="12">
                  <c:v>234.4</c:v>
                </c:pt>
                <c:pt idx="13">
                  <c:v>235.4</c:v>
                </c:pt>
                <c:pt idx="14">
                  <c:v>241.4</c:v>
                </c:pt>
                <c:pt idx="15">
                  <c:v>238.3</c:v>
                </c:pt>
                <c:pt idx="16">
                  <c:v>234</c:v>
                </c:pt>
                <c:pt idx="17">
                  <c:v>240.7</c:v>
                </c:pt>
                <c:pt idx="18">
                  <c:v>244</c:v>
                </c:pt>
                <c:pt idx="19">
                  <c:v>246.9</c:v>
                </c:pt>
                <c:pt idx="20">
                  <c:v>237.2</c:v>
                </c:pt>
                <c:pt idx="21">
                  <c:v>223.2</c:v>
                </c:pt>
                <c:pt idx="22">
                  <c:v>247.2</c:v>
                </c:pt>
                <c:pt idx="23">
                  <c:v>241.7</c:v>
                </c:pt>
                <c:pt idx="24">
                  <c:v>242.9</c:v>
                </c:pt>
                <c:pt idx="25">
                  <c:v>235.9</c:v>
                </c:pt>
                <c:pt idx="26">
                  <c:v>228.3</c:v>
                </c:pt>
                <c:pt idx="27">
                  <c:v>239.2</c:v>
                </c:pt>
                <c:pt idx="28">
                  <c:v>219.8</c:v>
                </c:pt>
                <c:pt idx="29">
                  <c:v>236.2</c:v>
                </c:pt>
                <c:pt idx="30">
                  <c:v>234.2</c:v>
                </c:pt>
                <c:pt idx="31">
                  <c:v>230.4</c:v>
                </c:pt>
                <c:pt idx="32">
                  <c:v>239</c:v>
                </c:pt>
                <c:pt idx="33">
                  <c:v>235.8</c:v>
                </c:pt>
                <c:pt idx="35">
                  <c:v>236.62352941176474</c:v>
                </c:pt>
              </c:numCache>
            </c:numRef>
          </c:val>
          <c:smooth val="0"/>
        </c:ser>
        <c:ser>
          <c:idx val="2"/>
          <c:order val="2"/>
          <c:tx>
            <c:v>A-final vinnare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Lit>
              <c:ptCount val="1"/>
              <c:pt idx="0">
                <c:v>Lopp Nr.</c:v>
              </c:pt>
            </c:strLit>
          </c:cat>
          <c:val>
            <c:numRef>
              <c:f>Saloon!$E$49:$E$84</c:f>
              <c:numCache>
                <c:ptCount val="36"/>
                <c:pt idx="0">
                  <c:v>253</c:v>
                </c:pt>
                <c:pt idx="1">
                  <c:v>251.1</c:v>
                </c:pt>
                <c:pt idx="2">
                  <c:v>251.4</c:v>
                </c:pt>
                <c:pt idx="3">
                  <c:v>250.6</c:v>
                </c:pt>
                <c:pt idx="4">
                  <c:v>255.2</c:v>
                </c:pt>
                <c:pt idx="5">
                  <c:v>247.2</c:v>
                </c:pt>
                <c:pt idx="6">
                  <c:v>256.3</c:v>
                </c:pt>
                <c:pt idx="7">
                  <c:v>256.5</c:v>
                </c:pt>
                <c:pt idx="8">
                  <c:v>250.4</c:v>
                </c:pt>
                <c:pt idx="9">
                  <c:v>243.2</c:v>
                </c:pt>
                <c:pt idx="10">
                  <c:v>248.4</c:v>
                </c:pt>
                <c:pt idx="11">
                  <c:v>250.4</c:v>
                </c:pt>
                <c:pt idx="12">
                  <c:v>254.7</c:v>
                </c:pt>
                <c:pt idx="13">
                  <c:v>243.6</c:v>
                </c:pt>
                <c:pt idx="14">
                  <c:v>250.1</c:v>
                </c:pt>
                <c:pt idx="15">
                  <c:v>256</c:v>
                </c:pt>
                <c:pt idx="16">
                  <c:v>255.2</c:v>
                </c:pt>
                <c:pt idx="17">
                  <c:v>251.2</c:v>
                </c:pt>
                <c:pt idx="18">
                  <c:v>253.2</c:v>
                </c:pt>
                <c:pt idx="19">
                  <c:v>253.8</c:v>
                </c:pt>
                <c:pt idx="20">
                  <c:v>246.4</c:v>
                </c:pt>
                <c:pt idx="21">
                  <c:v>251</c:v>
                </c:pt>
                <c:pt idx="22">
                  <c:v>252.4</c:v>
                </c:pt>
                <c:pt idx="23">
                  <c:v>252.5</c:v>
                </c:pt>
                <c:pt idx="24">
                  <c:v>255</c:v>
                </c:pt>
                <c:pt idx="25">
                  <c:v>253.5</c:v>
                </c:pt>
                <c:pt idx="26">
                  <c:v>243.3</c:v>
                </c:pt>
                <c:pt idx="27">
                  <c:v>260.7</c:v>
                </c:pt>
                <c:pt idx="28">
                  <c:v>254.3</c:v>
                </c:pt>
                <c:pt idx="29">
                  <c:v>247.6</c:v>
                </c:pt>
                <c:pt idx="30">
                  <c:v>255.2</c:v>
                </c:pt>
                <c:pt idx="31">
                  <c:v>248.3</c:v>
                </c:pt>
                <c:pt idx="32">
                  <c:v>254.4</c:v>
                </c:pt>
                <c:pt idx="33">
                  <c:v>251.8</c:v>
                </c:pt>
                <c:pt idx="35">
                  <c:v>252.03529411764708</c:v>
                </c:pt>
              </c:numCache>
            </c:numRef>
          </c:val>
          <c:smooth val="0"/>
        </c:ser>
        <c:marker val="1"/>
        <c:axId val="30918986"/>
        <c:axId val="9835419"/>
      </c:lineChart>
      <c:dateAx>
        <c:axId val="309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Lopp Nr.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9835419"/>
        <c:crossesAt val="190"/>
        <c:auto val="0"/>
        <c:noMultiLvlLbl val="0"/>
      </c:dateAx>
      <c:valAx>
        <c:axId val="9835419"/>
        <c:scaling>
          <c:orientation val="minMax"/>
          <c:max val="265"/>
          <c:min val="21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30918986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0575"/>
          <c:y val="0.951"/>
          <c:w val="0.448"/>
          <c:h val="0.038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latin typeface="Arial"/>
                <a:ea typeface="Arial"/>
                <a:cs typeface="Arial"/>
              </a:rPr>
              <a:t>Antal varv i A-final för Torgny 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og"/>
            <c:dispEq val="0"/>
            <c:dispRSqr val="0"/>
          </c:trendline>
          <c:val>
            <c:numRef>
              <c:f>('Saloon snittvärden'!$S$7,'Saloon snittvärden'!$S$8,'Saloon snittvärden'!$S$10,'Saloon snittvärden'!$S$11,'Saloon snittvärden'!$S$12,'Saloon snittvärden'!$S$13,'Saloon snittvärden'!$S$14,'Saloon snittvärden'!$S$15,'Saloon snittvärden'!$S$16,'Saloon snittvärden'!$S$17,'Saloon snittvärden'!$S$18,'Saloon snittvärden'!$S$19,'Saloon snittvärden'!$S$21,'Saloon snittvärden'!$S$22,'Saloon snittvärden'!$S$23)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0367940"/>
        <c:axId val="49093733"/>
      </c:lineChart>
      <c:catAx>
        <c:axId val="2036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93733"/>
        <c:crosses val="autoZero"/>
        <c:auto val="1"/>
        <c:lblOffset val="100"/>
        <c:noMultiLvlLbl val="0"/>
      </c:catAx>
      <c:valAx>
        <c:axId val="49093733"/>
        <c:scaling>
          <c:orientation val="minMax"/>
          <c:min val="2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7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Antal varv för segrare, 2:a och 5:a plats. Nascar. Januari 2003 – Nov 2004</a:t>
            </a:r>
          </a:p>
        </c:rich>
      </c:tx>
      <c:layout>
        <c:manualLayout>
          <c:xMode val="factor"/>
          <c:yMode val="factor"/>
          <c:x val="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9"/>
          <c:w val="0.9735"/>
          <c:h val="0.907"/>
        </c:manualLayout>
      </c:layout>
      <c:lineChart>
        <c:grouping val="standard"/>
        <c:varyColors val="0"/>
        <c:ser>
          <c:idx val="0"/>
          <c:order val="0"/>
          <c:tx>
            <c:v>Segrare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Nascar!$D$48:$D$84</c:f>
              <c:numCache>
                <c:ptCount val="37"/>
                <c:pt idx="0">
                  <c:v>517</c:v>
                </c:pt>
                <c:pt idx="1">
                  <c:v>526</c:v>
                </c:pt>
                <c:pt idx="2">
                  <c:v>523.4</c:v>
                </c:pt>
                <c:pt idx="3">
                  <c:v>524.9</c:v>
                </c:pt>
                <c:pt idx="4">
                  <c:v>535.4</c:v>
                </c:pt>
                <c:pt idx="5">
                  <c:v>527.2</c:v>
                </c:pt>
                <c:pt idx="6">
                  <c:v>543</c:v>
                </c:pt>
                <c:pt idx="7">
                  <c:v>527.1</c:v>
                </c:pt>
                <c:pt idx="8">
                  <c:v>544.8</c:v>
                </c:pt>
                <c:pt idx="9">
                  <c:v>532.5</c:v>
                </c:pt>
                <c:pt idx="10">
                  <c:v>540.3</c:v>
                </c:pt>
                <c:pt idx="11">
                  <c:v>532.7</c:v>
                </c:pt>
                <c:pt idx="12">
                  <c:v>543.8</c:v>
                </c:pt>
                <c:pt idx="13">
                  <c:v>536.4</c:v>
                </c:pt>
                <c:pt idx="14">
                  <c:v>541.3</c:v>
                </c:pt>
                <c:pt idx="15">
                  <c:v>550.8</c:v>
                </c:pt>
                <c:pt idx="16">
                  <c:v>544.8</c:v>
                </c:pt>
                <c:pt idx="17">
                  <c:v>534.3</c:v>
                </c:pt>
                <c:pt idx="18">
                  <c:v>553.8</c:v>
                </c:pt>
                <c:pt idx="19">
                  <c:v>557.4</c:v>
                </c:pt>
                <c:pt idx="20">
                  <c:v>563.6</c:v>
                </c:pt>
                <c:pt idx="21">
                  <c:v>561.8</c:v>
                </c:pt>
                <c:pt idx="22">
                  <c:v>555.9</c:v>
                </c:pt>
                <c:pt idx="23">
                  <c:v>555.1</c:v>
                </c:pt>
                <c:pt idx="24">
                  <c:v>558.8</c:v>
                </c:pt>
                <c:pt idx="25">
                  <c:v>568.3</c:v>
                </c:pt>
                <c:pt idx="26">
                  <c:v>564.1</c:v>
                </c:pt>
                <c:pt idx="27">
                  <c:v>567.4</c:v>
                </c:pt>
                <c:pt idx="28">
                  <c:v>553.4</c:v>
                </c:pt>
                <c:pt idx="29">
                  <c:v>567.8</c:v>
                </c:pt>
                <c:pt idx="30">
                  <c:v>565</c:v>
                </c:pt>
                <c:pt idx="31">
                  <c:v>563.3</c:v>
                </c:pt>
                <c:pt idx="32">
                  <c:v>583.1</c:v>
                </c:pt>
                <c:pt idx="33">
                  <c:v>566.8</c:v>
                </c:pt>
                <c:pt idx="34">
                  <c:v>555.3</c:v>
                </c:pt>
                <c:pt idx="36">
                  <c:v>562.405882352941</c:v>
                </c:pt>
              </c:numCache>
            </c:numRef>
          </c:val>
          <c:smooth val="0"/>
        </c:ser>
        <c:ser>
          <c:idx val="1"/>
          <c:order val="1"/>
          <c:tx>
            <c:v>Andra plats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Nascar!$F$48:$F$84</c:f>
              <c:numCache>
                <c:ptCount val="37"/>
                <c:pt idx="0">
                  <c:v>506</c:v>
                </c:pt>
                <c:pt idx="1">
                  <c:v>518.8</c:v>
                </c:pt>
                <c:pt idx="2">
                  <c:v>522.4</c:v>
                </c:pt>
                <c:pt idx="3">
                  <c:v>517.3</c:v>
                </c:pt>
                <c:pt idx="4">
                  <c:v>533.3</c:v>
                </c:pt>
                <c:pt idx="5">
                  <c:v>526.3</c:v>
                </c:pt>
                <c:pt idx="6">
                  <c:v>538.6</c:v>
                </c:pt>
                <c:pt idx="7">
                  <c:v>526.2</c:v>
                </c:pt>
                <c:pt idx="8">
                  <c:v>534.2</c:v>
                </c:pt>
                <c:pt idx="9">
                  <c:v>529</c:v>
                </c:pt>
                <c:pt idx="10">
                  <c:v>535.3</c:v>
                </c:pt>
                <c:pt idx="11">
                  <c:v>531.5</c:v>
                </c:pt>
                <c:pt idx="12">
                  <c:v>528.3</c:v>
                </c:pt>
                <c:pt idx="13">
                  <c:v>503.8</c:v>
                </c:pt>
                <c:pt idx="14">
                  <c:v>516.3</c:v>
                </c:pt>
                <c:pt idx="15">
                  <c:v>549.4</c:v>
                </c:pt>
                <c:pt idx="16">
                  <c:v>537.3</c:v>
                </c:pt>
                <c:pt idx="17">
                  <c:v>532.8</c:v>
                </c:pt>
                <c:pt idx="18">
                  <c:v>549.8</c:v>
                </c:pt>
                <c:pt idx="19">
                  <c:v>549.3</c:v>
                </c:pt>
                <c:pt idx="20">
                  <c:v>560.9</c:v>
                </c:pt>
                <c:pt idx="21">
                  <c:v>559.3</c:v>
                </c:pt>
                <c:pt idx="22">
                  <c:v>551.8</c:v>
                </c:pt>
                <c:pt idx="23">
                  <c:v>549.8</c:v>
                </c:pt>
                <c:pt idx="24">
                  <c:v>555.2</c:v>
                </c:pt>
                <c:pt idx="25">
                  <c:v>567.3</c:v>
                </c:pt>
                <c:pt idx="26">
                  <c:v>562.1</c:v>
                </c:pt>
                <c:pt idx="27">
                  <c:v>559.8</c:v>
                </c:pt>
                <c:pt idx="28">
                  <c:v>552.5</c:v>
                </c:pt>
                <c:pt idx="29">
                  <c:v>566.8</c:v>
                </c:pt>
                <c:pt idx="30">
                  <c:v>562.8</c:v>
                </c:pt>
                <c:pt idx="31">
                  <c:v>561.3</c:v>
                </c:pt>
                <c:pt idx="32">
                  <c:v>559.2</c:v>
                </c:pt>
                <c:pt idx="33">
                  <c:v>558.8</c:v>
                </c:pt>
                <c:pt idx="34">
                  <c:v>553.8</c:v>
                </c:pt>
                <c:pt idx="36">
                  <c:v>557.6764705882352</c:v>
                </c:pt>
              </c:numCache>
            </c:numRef>
          </c:val>
          <c:smooth val="0"/>
        </c:ser>
        <c:ser>
          <c:idx val="2"/>
          <c:order val="2"/>
          <c:tx>
            <c:v>Femte plats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Nascar!$H$48:$H$84</c:f>
              <c:numCache>
                <c:ptCount val="37"/>
                <c:pt idx="0">
                  <c:v>470</c:v>
                </c:pt>
                <c:pt idx="1">
                  <c:v>483.7</c:v>
                </c:pt>
                <c:pt idx="2">
                  <c:v>499.1</c:v>
                </c:pt>
                <c:pt idx="3">
                  <c:v>507.4</c:v>
                </c:pt>
                <c:pt idx="4">
                  <c:v>520.1</c:v>
                </c:pt>
                <c:pt idx="5">
                  <c:v>475</c:v>
                </c:pt>
                <c:pt idx="6">
                  <c:v>519.7</c:v>
                </c:pt>
                <c:pt idx="7">
                  <c:v>501.3</c:v>
                </c:pt>
                <c:pt idx="8">
                  <c:v>497.5</c:v>
                </c:pt>
                <c:pt idx="9">
                  <c:v>502.3</c:v>
                </c:pt>
                <c:pt idx="10">
                  <c:v>391</c:v>
                </c:pt>
                <c:pt idx="11">
                  <c:v>441.7</c:v>
                </c:pt>
                <c:pt idx="12">
                  <c:v>510.5</c:v>
                </c:pt>
                <c:pt idx="13">
                  <c:v>486.6</c:v>
                </c:pt>
                <c:pt idx="14">
                  <c:v>421</c:v>
                </c:pt>
                <c:pt idx="15">
                  <c:v>530.8</c:v>
                </c:pt>
                <c:pt idx="16">
                  <c:v>521</c:v>
                </c:pt>
                <c:pt idx="17">
                  <c:v>489</c:v>
                </c:pt>
                <c:pt idx="18">
                  <c:v>485.8</c:v>
                </c:pt>
                <c:pt idx="19">
                  <c:v>511.8</c:v>
                </c:pt>
                <c:pt idx="20">
                  <c:v>533.8</c:v>
                </c:pt>
                <c:pt idx="21">
                  <c:v>542.4</c:v>
                </c:pt>
                <c:pt idx="22">
                  <c:v>535.2</c:v>
                </c:pt>
                <c:pt idx="23">
                  <c:v>542</c:v>
                </c:pt>
                <c:pt idx="24">
                  <c:v>549.4</c:v>
                </c:pt>
                <c:pt idx="25">
                  <c:v>544.3</c:v>
                </c:pt>
                <c:pt idx="26">
                  <c:v>531</c:v>
                </c:pt>
                <c:pt idx="27">
                  <c:v>545.8</c:v>
                </c:pt>
                <c:pt idx="28">
                  <c:v>519.2</c:v>
                </c:pt>
                <c:pt idx="29">
                  <c:v>530.4</c:v>
                </c:pt>
                <c:pt idx="30">
                  <c:v>543.1</c:v>
                </c:pt>
                <c:pt idx="31">
                  <c:v>545.6</c:v>
                </c:pt>
                <c:pt idx="32">
                  <c:v>541.8</c:v>
                </c:pt>
                <c:pt idx="33">
                  <c:v>542.4</c:v>
                </c:pt>
                <c:pt idx="34">
                  <c:v>530.5</c:v>
                </c:pt>
                <c:pt idx="36">
                  <c:v>533.7941176470588</c:v>
                </c:pt>
              </c:numCache>
            </c:numRef>
          </c:val>
          <c:smooth val="0"/>
        </c:ser>
        <c:marker val="1"/>
        <c:axId val="39190414"/>
        <c:axId val="17169407"/>
      </c:lineChart>
      <c:catAx>
        <c:axId val="39190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Lopp nr: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169407"/>
        <c:crosses val="autoZero"/>
        <c:auto val="1"/>
        <c:lblOffset val="100"/>
        <c:noMultiLvlLbl val="0"/>
      </c:catAx>
      <c:valAx>
        <c:axId val="17169407"/>
        <c:scaling>
          <c:orientation val="minMax"/>
          <c:max val="585"/>
          <c:min val="45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919041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8875"/>
          <c:y val="0.956"/>
          <c:w val="0.50425"/>
          <c:h val="0.04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Varvtid för kvalvinnare Nascar. Januari 2003 – Nov 2004</a:t>
            </a:r>
          </a:p>
        </c:rich>
      </c:tx>
      <c:layout>
        <c:manualLayout>
          <c:xMode val="factor"/>
          <c:yMode val="factor"/>
          <c:x val="0.003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51"/>
          <c:w val="0.9785"/>
          <c:h val="0.9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'Nascar kvaltider'!$D$49:$D$85</c:f>
              <c:numCache>
                <c:ptCount val="37"/>
                <c:pt idx="0">
                  <c:v>7.248</c:v>
                </c:pt>
                <c:pt idx="1">
                  <c:v>7.014</c:v>
                </c:pt>
                <c:pt idx="2">
                  <c:v>7.245</c:v>
                </c:pt>
                <c:pt idx="3">
                  <c:v>7.297</c:v>
                </c:pt>
                <c:pt idx="4">
                  <c:v>6.892</c:v>
                </c:pt>
                <c:pt idx="5">
                  <c:v>6.996</c:v>
                </c:pt>
                <c:pt idx="6">
                  <c:v>6.795</c:v>
                </c:pt>
                <c:pt idx="7">
                  <c:v>6.926</c:v>
                </c:pt>
                <c:pt idx="8">
                  <c:v>6.968</c:v>
                </c:pt>
                <c:pt idx="9">
                  <c:v>6.981</c:v>
                </c:pt>
                <c:pt idx="10">
                  <c:v>6.94</c:v>
                </c:pt>
                <c:pt idx="11">
                  <c:v>7.01</c:v>
                </c:pt>
                <c:pt idx="12">
                  <c:v>6.898</c:v>
                </c:pt>
                <c:pt idx="13">
                  <c:v>6.91</c:v>
                </c:pt>
                <c:pt idx="14">
                  <c:v>6.826</c:v>
                </c:pt>
                <c:pt idx="15">
                  <c:v>6.714</c:v>
                </c:pt>
                <c:pt idx="16">
                  <c:v>6.813</c:v>
                </c:pt>
                <c:pt idx="17">
                  <c:v>6.99</c:v>
                </c:pt>
                <c:pt idx="18">
                  <c:v>6.659</c:v>
                </c:pt>
                <c:pt idx="19">
                  <c:v>6.658</c:v>
                </c:pt>
                <c:pt idx="20">
                  <c:v>6.712</c:v>
                </c:pt>
                <c:pt idx="21">
                  <c:v>6.631</c:v>
                </c:pt>
                <c:pt idx="22">
                  <c:v>6.797</c:v>
                </c:pt>
                <c:pt idx="23">
                  <c:v>6.756</c:v>
                </c:pt>
                <c:pt idx="24">
                  <c:v>6.618</c:v>
                </c:pt>
                <c:pt idx="25">
                  <c:v>6.55</c:v>
                </c:pt>
                <c:pt idx="26">
                  <c:v>6.528</c:v>
                </c:pt>
                <c:pt idx="27">
                  <c:v>6.46</c:v>
                </c:pt>
                <c:pt idx="28">
                  <c:v>6.687</c:v>
                </c:pt>
                <c:pt idx="29">
                  <c:v>6.565</c:v>
                </c:pt>
                <c:pt idx="30">
                  <c:v>6.575</c:v>
                </c:pt>
                <c:pt idx="31">
                  <c:v>6.59</c:v>
                </c:pt>
                <c:pt idx="32">
                  <c:v>6.37</c:v>
                </c:pt>
                <c:pt idx="33">
                  <c:v>6.325</c:v>
                </c:pt>
                <c:pt idx="34">
                  <c:v>6.623</c:v>
                </c:pt>
                <c:pt idx="36">
                  <c:v>6.594352941176472</c:v>
                </c:pt>
              </c:numCache>
            </c:numRef>
          </c:val>
          <c:smooth val="0"/>
        </c:ser>
        <c:marker val="1"/>
        <c:axId val="20306936"/>
        <c:axId val="48544697"/>
      </c:line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544697"/>
        <c:crosses val="autoZero"/>
        <c:auto val="1"/>
        <c:lblOffset val="100"/>
        <c:noMultiLvlLbl val="0"/>
      </c:catAx>
      <c:valAx>
        <c:axId val="48544697"/>
        <c:scaling>
          <c:orientation val="minMax"/>
          <c:max val="7.3"/>
          <c:min val="6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306936"/>
        <c:crossesAt val="1"/>
        <c:crossBetween val="between"/>
        <c:dispUnits/>
      </c:valAx>
      <c:spPr>
        <a:solidFill>
          <a:srgbClr val="C0C0C0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Antal varv för segrare, 2:a och 5:a. G 27 2003 – 2004</a:t>
            </a:r>
          </a:p>
        </c:rich>
      </c:tx>
      <c:layout>
        <c:manualLayout>
          <c:xMode val="factor"/>
          <c:yMode val="factor"/>
          <c:x val="0.00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975"/>
          <c:w val="0.982"/>
          <c:h val="0.9005"/>
        </c:manualLayout>
      </c:layout>
      <c:lineChart>
        <c:grouping val="standard"/>
        <c:varyColors val="0"/>
        <c:ser>
          <c:idx val="0"/>
          <c:order val="0"/>
          <c:tx>
            <c:v>Segrare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'G27'!$D$48:$D$53</c:f>
              <c:numCache>
                <c:ptCount val="6"/>
                <c:pt idx="0">
                  <c:v>303.2</c:v>
                </c:pt>
                <c:pt idx="1">
                  <c:v>323.2</c:v>
                </c:pt>
                <c:pt idx="2">
                  <c:v>331.8</c:v>
                </c:pt>
                <c:pt idx="3">
                  <c:v>323.8</c:v>
                </c:pt>
                <c:pt idx="4">
                  <c:v>303.1</c:v>
                </c:pt>
                <c:pt idx="5">
                  <c:v>370.2</c:v>
                </c:pt>
              </c:numCache>
            </c:numRef>
          </c:val>
          <c:smooth val="0"/>
        </c:ser>
        <c:ser>
          <c:idx val="1"/>
          <c:order val="1"/>
          <c:tx>
            <c:v>Andra plats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'G27'!$F$48:$F$53</c:f>
              <c:numCache>
                <c:ptCount val="6"/>
                <c:pt idx="0">
                  <c:v>268</c:v>
                </c:pt>
                <c:pt idx="1">
                  <c:v>321</c:v>
                </c:pt>
                <c:pt idx="2">
                  <c:v>324.8</c:v>
                </c:pt>
                <c:pt idx="3">
                  <c:v>313.3</c:v>
                </c:pt>
                <c:pt idx="4">
                  <c:v>302.8</c:v>
                </c:pt>
                <c:pt idx="5">
                  <c:v>250</c:v>
                </c:pt>
              </c:numCache>
            </c:numRef>
          </c:val>
          <c:smooth val="0"/>
        </c:ser>
        <c:ser>
          <c:idx val="2"/>
          <c:order val="2"/>
          <c:tx>
            <c:v>Femte plats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val>
            <c:numRef>
              <c:f>'G27'!$H$48:$H$53</c:f>
              <c:numCache>
                <c:ptCount val="6"/>
                <c:pt idx="0">
                  <c:v>194</c:v>
                </c:pt>
                <c:pt idx="1">
                  <c:v>283.7</c:v>
                </c:pt>
                <c:pt idx="2">
                  <c:v>233.2</c:v>
                </c:pt>
                <c:pt idx="3">
                  <c:v>217.8</c:v>
                </c:pt>
                <c:pt idx="4">
                  <c:v>269.8</c:v>
                </c:pt>
              </c:numCache>
            </c:numRef>
          </c:val>
          <c:smooth val="0"/>
        </c:ser>
        <c:marker val="1"/>
        <c:axId val="34249090"/>
        <c:axId val="39806355"/>
      </c:line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806355"/>
        <c:crosses val="autoZero"/>
        <c:auto val="1"/>
        <c:lblOffset val="100"/>
        <c:noMultiLvlLbl val="0"/>
      </c:catAx>
      <c:valAx>
        <c:axId val="39806355"/>
        <c:scaling>
          <c:orientation val="minMax"/>
          <c:min val="1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249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6075"/>
          <c:y val="0.95025"/>
          <c:w val="0.452"/>
          <c:h val="0.0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Varvtid för kvalvinnare G27. 2003 – 2004</a:t>
            </a:r>
          </a:p>
        </c:rich>
      </c:tx>
      <c:layout>
        <c:manualLayout>
          <c:xMode val="factor"/>
          <c:yMode val="factor"/>
          <c:x val="0.001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535"/>
          <c:w val="0.979"/>
          <c:h val="0.9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'G27 kvaltider'!$D$49:$D$56</c:f>
              <c:numCache>
                <c:ptCount val="8"/>
                <c:pt idx="0">
                  <c:v>2.372</c:v>
                </c:pt>
                <c:pt idx="1">
                  <c:v>2.386</c:v>
                </c:pt>
                <c:pt idx="2">
                  <c:v>2.552</c:v>
                </c:pt>
                <c:pt idx="3">
                  <c:v>2.484</c:v>
                </c:pt>
                <c:pt idx="4">
                  <c:v>2.429</c:v>
                </c:pt>
                <c:pt idx="5">
                  <c:v>2.347</c:v>
                </c:pt>
                <c:pt idx="6">
                  <c:v>2.395</c:v>
                </c:pt>
                <c:pt idx="7">
                  <c:v>2.462</c:v>
                </c:pt>
              </c:numCache>
            </c:numRef>
          </c:val>
          <c:smooth val="0"/>
        </c:ser>
        <c:marker val="1"/>
        <c:axId val="22712876"/>
        <c:axId val="3089293"/>
      </c:line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089293"/>
        <c:crosses val="autoZero"/>
        <c:auto val="1"/>
        <c:lblOffset val="100"/>
        <c:noMultiLvlLbl val="0"/>
      </c:catAx>
      <c:valAx>
        <c:axId val="3089293"/>
        <c:scaling>
          <c:orientation val="minMax"/>
          <c:min val="2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712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Varvtid för kvalvinnare i Saloonklassen med C-kanna. Januari 2003 – Nov 2004</a:t>
            </a:r>
          </a:p>
        </c:rich>
      </c:tx>
      <c:layout>
        <c:manualLayout>
          <c:xMode val="factor"/>
          <c:yMode val="factor"/>
          <c:x val="0.02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375"/>
          <c:w val="0.97675"/>
          <c:h val="0.93425"/>
        </c:manualLayout>
      </c:layout>
      <c:lineChart>
        <c:grouping val="standard"/>
        <c:varyColors val="0"/>
        <c:ser>
          <c:idx val="0"/>
          <c:order val="0"/>
          <c:tx>
            <c:v>Kvalvinnare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'Saloon Kvaltider'!$E$47:$E$80</c:f>
              <c:numCache>
                <c:ptCount val="34"/>
                <c:pt idx="0">
                  <c:v>3.928</c:v>
                </c:pt>
                <c:pt idx="1">
                  <c:v>3.856</c:v>
                </c:pt>
                <c:pt idx="2">
                  <c:v>3.866</c:v>
                </c:pt>
                <c:pt idx="3">
                  <c:v>3.905</c:v>
                </c:pt>
                <c:pt idx="4">
                  <c:v>3.89</c:v>
                </c:pt>
                <c:pt idx="5">
                  <c:v>3.723</c:v>
                </c:pt>
                <c:pt idx="6">
                  <c:v>3.772</c:v>
                </c:pt>
                <c:pt idx="7">
                  <c:v>3.839</c:v>
                </c:pt>
                <c:pt idx="8">
                  <c:v>3.895</c:v>
                </c:pt>
                <c:pt idx="9">
                  <c:v>3.804</c:v>
                </c:pt>
                <c:pt idx="10">
                  <c:v>3.822</c:v>
                </c:pt>
                <c:pt idx="11">
                  <c:v>3.913</c:v>
                </c:pt>
                <c:pt idx="12">
                  <c:v>3.863</c:v>
                </c:pt>
                <c:pt idx="13">
                  <c:v>3.904</c:v>
                </c:pt>
                <c:pt idx="14">
                  <c:v>3.964</c:v>
                </c:pt>
                <c:pt idx="15">
                  <c:v>3.861</c:v>
                </c:pt>
                <c:pt idx="16">
                  <c:v>3.852</c:v>
                </c:pt>
                <c:pt idx="17">
                  <c:v>3.882</c:v>
                </c:pt>
                <c:pt idx="18">
                  <c:v>3.824</c:v>
                </c:pt>
                <c:pt idx="19">
                  <c:v>3.871</c:v>
                </c:pt>
                <c:pt idx="20">
                  <c:v>3.835</c:v>
                </c:pt>
                <c:pt idx="21">
                  <c:v>3.861</c:v>
                </c:pt>
                <c:pt idx="22">
                  <c:v>3.825</c:v>
                </c:pt>
                <c:pt idx="23">
                  <c:v>3.853</c:v>
                </c:pt>
                <c:pt idx="24">
                  <c:v>3.827</c:v>
                </c:pt>
                <c:pt idx="25">
                  <c:v>3.87</c:v>
                </c:pt>
                <c:pt idx="26">
                  <c:v>4.013</c:v>
                </c:pt>
                <c:pt idx="27">
                  <c:v>3.922</c:v>
                </c:pt>
                <c:pt idx="28">
                  <c:v>3.847</c:v>
                </c:pt>
                <c:pt idx="29">
                  <c:v>3.892</c:v>
                </c:pt>
                <c:pt idx="30">
                  <c:v>3.902</c:v>
                </c:pt>
                <c:pt idx="31">
                  <c:v>3.949</c:v>
                </c:pt>
                <c:pt idx="32">
                  <c:v>3.928</c:v>
                </c:pt>
                <c:pt idx="33">
                  <c:v>3.872</c:v>
                </c:pt>
              </c:numCache>
            </c:numRef>
          </c:val>
          <c:smooth val="0"/>
        </c:ser>
        <c:marker val="1"/>
        <c:axId val="21409908"/>
        <c:axId val="58471445"/>
      </c:lineChart>
      <c:catAx>
        <c:axId val="2140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Lopp nr.</a:t>
                </a:r>
              </a:p>
            </c:rich>
          </c:tx>
          <c:layout>
            <c:manualLayout>
              <c:xMode val="factor"/>
              <c:yMode val="factor"/>
              <c:x val="0.0015"/>
              <c:y val="-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471445"/>
        <c:crosses val="autoZero"/>
        <c:auto val="1"/>
        <c:lblOffset val="100"/>
        <c:noMultiLvlLbl val="0"/>
      </c:catAx>
      <c:valAx>
        <c:axId val="58471445"/>
        <c:scaling>
          <c:orientation val="minMax"/>
          <c:max val="4.05"/>
          <c:min val="3.7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0990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För A-finalplats har det krävts 157,9 varv i snitt under 2004</a:t>
            </a:r>
          </a:p>
        </c:rich>
      </c:tx>
      <c:layout>
        <c:manualLayout>
          <c:xMode val="factor"/>
          <c:yMode val="factor"/>
          <c:x val="0.005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0.9945"/>
          <c:h val="0.9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val>
            <c:numRef>
              <c:f>'A-finalplats'!$D$46:$D$81</c:f>
              <c:numCache>
                <c:ptCount val="36"/>
                <c:pt idx="0">
                  <c:v>152.3</c:v>
                </c:pt>
                <c:pt idx="1">
                  <c:v>155</c:v>
                </c:pt>
                <c:pt idx="2">
                  <c:v>155.4</c:v>
                </c:pt>
                <c:pt idx="3">
                  <c:v>154.2</c:v>
                </c:pt>
                <c:pt idx="4">
                  <c:v>158.2</c:v>
                </c:pt>
                <c:pt idx="5">
                  <c:v>152.2</c:v>
                </c:pt>
                <c:pt idx="6">
                  <c:v>157.7</c:v>
                </c:pt>
                <c:pt idx="7">
                  <c:v>151.8</c:v>
                </c:pt>
                <c:pt idx="8">
                  <c:v>155.8</c:v>
                </c:pt>
                <c:pt idx="9">
                  <c:v>148.4</c:v>
                </c:pt>
                <c:pt idx="10">
                  <c:v>155.3</c:v>
                </c:pt>
                <c:pt idx="11">
                  <c:v>145.2</c:v>
                </c:pt>
                <c:pt idx="12">
                  <c:v>157.7</c:v>
                </c:pt>
                <c:pt idx="13">
                  <c:v>149.3</c:v>
                </c:pt>
                <c:pt idx="14">
                  <c:v>157.4</c:v>
                </c:pt>
                <c:pt idx="15">
                  <c:v>159.3</c:v>
                </c:pt>
                <c:pt idx="16">
                  <c:v>151.1</c:v>
                </c:pt>
                <c:pt idx="17">
                  <c:v>158.8</c:v>
                </c:pt>
                <c:pt idx="18">
                  <c:v>156.3</c:v>
                </c:pt>
                <c:pt idx="19">
                  <c:v>162.85</c:v>
                </c:pt>
                <c:pt idx="20">
                  <c:v>152</c:v>
                </c:pt>
                <c:pt idx="21">
                  <c:v>161.2</c:v>
                </c:pt>
                <c:pt idx="22">
                  <c:v>165</c:v>
                </c:pt>
                <c:pt idx="23">
                  <c:v>155.3</c:v>
                </c:pt>
                <c:pt idx="24">
                  <c:v>152.7</c:v>
                </c:pt>
                <c:pt idx="25">
                  <c:v>150.8</c:v>
                </c:pt>
                <c:pt idx="26">
                  <c:v>148.8</c:v>
                </c:pt>
                <c:pt idx="27">
                  <c:v>157.3</c:v>
                </c:pt>
                <c:pt idx="28">
                  <c:v>159.8</c:v>
                </c:pt>
                <c:pt idx="29">
                  <c:v>161.3</c:v>
                </c:pt>
                <c:pt idx="30">
                  <c:v>162.4</c:v>
                </c:pt>
                <c:pt idx="31">
                  <c:v>157.8</c:v>
                </c:pt>
                <c:pt idx="32">
                  <c:v>165</c:v>
                </c:pt>
                <c:pt idx="33">
                  <c:v>156.85</c:v>
                </c:pt>
                <c:pt idx="35">
                  <c:v>157.8941176470588</c:v>
                </c:pt>
              </c:numCache>
            </c:numRef>
          </c:val>
          <c:smooth val="0"/>
        </c:ser>
        <c:marker val="1"/>
        <c:axId val="56480958"/>
        <c:axId val="38566575"/>
      </c:line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566575"/>
        <c:crosses val="autoZero"/>
        <c:auto val="1"/>
        <c:lblOffset val="100"/>
        <c:noMultiLvlLbl val="0"/>
      </c:catAx>
      <c:valAx>
        <c:axId val="38566575"/>
        <c:scaling>
          <c:orientation val="minMax"/>
          <c:max val="166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6480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00" b="1" i="0" u="none" baseline="0">
                <a:latin typeface="Arial"/>
                <a:ea typeface="Arial"/>
                <a:cs typeface="Arial"/>
              </a:rPr>
              <a:t>Medelkvaltid 2004</a:t>
            </a:r>
          </a:p>
        </c:rich>
      </c:tx>
      <c:layout>
        <c:manualLayout>
          <c:xMode val="factor"/>
          <c:yMode val="factor"/>
          <c:x val="0.00125"/>
          <c:y val="0.00675"/>
        </c:manualLayout>
      </c:layout>
      <c:spPr>
        <a:noFill/>
        <a:ln>
          <a:noFill/>
        </a:ln>
      </c:spPr>
    </c:title>
    <c:view3D>
      <c:rotX val="21"/>
      <c:rotY val="24"/>
      <c:depthPercent val="100"/>
      <c:rAngAx val="1"/>
    </c:view3D>
    <c:plotArea>
      <c:layout>
        <c:manualLayout>
          <c:xMode val="edge"/>
          <c:yMode val="edge"/>
          <c:x val="0.00875"/>
          <c:y val="0.1175"/>
          <c:w val="0.9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Mikael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snittvärden'!$B$25</c:f>
              <c:numCache>
                <c:ptCount val="1"/>
                <c:pt idx="0">
                  <c:v>3.9864285714285717</c:v>
                </c:pt>
              </c:numCache>
            </c:numRef>
          </c:val>
          <c:shape val="box"/>
        </c:ser>
        <c:ser>
          <c:idx val="1"/>
          <c:order val="1"/>
          <c:tx>
            <c:v>Olle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snittvärden'!$G$25</c:f>
              <c:numCache>
                <c:ptCount val="1"/>
                <c:pt idx="0">
                  <c:v>3.8794615384615385</c:v>
                </c:pt>
              </c:numCache>
            </c:numRef>
          </c:val>
          <c:shape val="box"/>
        </c:ser>
        <c:ser>
          <c:idx val="2"/>
          <c:order val="2"/>
          <c:tx>
            <c:v>Lasse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snittvärden'!$L$25</c:f>
              <c:numCache>
                <c:ptCount val="1"/>
                <c:pt idx="0">
                  <c:v>3.9943571428571425</c:v>
                </c:pt>
              </c:numCache>
            </c:numRef>
          </c:val>
          <c:shape val="box"/>
        </c:ser>
        <c:ser>
          <c:idx val="3"/>
          <c:order val="3"/>
          <c:tx>
            <c:v>Torgny 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snittvärden'!$Q$25</c:f>
              <c:numCache>
                <c:ptCount val="1"/>
                <c:pt idx="0">
                  <c:v>3.953133333333333</c:v>
                </c:pt>
              </c:numCache>
            </c:numRef>
          </c:val>
          <c:shape val="box"/>
        </c:ser>
        <c:ser>
          <c:idx val="4"/>
          <c:order val="4"/>
          <c:tx>
            <c:v>Mats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snittvärden'!$V$25</c:f>
              <c:numCache>
                <c:ptCount val="1"/>
                <c:pt idx="0">
                  <c:v>4.044785714285715</c:v>
                </c:pt>
              </c:numCache>
            </c:numRef>
          </c:val>
          <c:shape val="box"/>
        </c:ser>
        <c:ser>
          <c:idx val="5"/>
          <c:order val="5"/>
          <c:tx>
            <c:v>Marcus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snittvärden'!$AA$25</c:f>
              <c:numCache>
                <c:ptCount val="1"/>
                <c:pt idx="0">
                  <c:v>3.9761333333333337</c:v>
                </c:pt>
              </c:numCache>
            </c:numRef>
          </c:val>
          <c:shape val="box"/>
        </c:ser>
        <c:ser>
          <c:idx val="6"/>
          <c:order val="6"/>
          <c:tx>
            <c:v>Torgny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snittvärden'!$AF$25</c:f>
              <c:numCache>
                <c:ptCount val="1"/>
                <c:pt idx="0">
                  <c:v>4.084692307692307</c:v>
                </c:pt>
              </c:numCache>
            </c:numRef>
          </c:val>
          <c:shape val="box"/>
        </c:ser>
        <c:ser>
          <c:idx val="7"/>
          <c:order val="7"/>
          <c:tx>
            <c:v>Michel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snittvärden'!$AK$25</c:f>
              <c:numCache>
                <c:ptCount val="1"/>
                <c:pt idx="0">
                  <c:v>4.138588235294118</c:v>
                </c:pt>
              </c:numCache>
            </c:numRef>
          </c:val>
          <c:shape val="box"/>
        </c:ser>
        <c:ser>
          <c:idx val="8"/>
          <c:order val="8"/>
          <c:tx>
            <c:v>Peter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snittvärden'!$AP$25</c:f>
              <c:numCache>
                <c:ptCount val="1"/>
                <c:pt idx="0">
                  <c:v>4.376117647058823</c:v>
                </c:pt>
              </c:numCache>
            </c:numRef>
          </c:val>
          <c:shape val="box"/>
        </c:ser>
        <c:ser>
          <c:idx val="9"/>
          <c:order val="9"/>
          <c:tx>
            <c:v>Richard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snittvärden'!$AZ$25</c:f>
              <c:numCache>
                <c:ptCount val="1"/>
                <c:pt idx="0">
                  <c:v>4.0302500000000006</c:v>
                </c:pt>
              </c:numCache>
            </c:numRef>
          </c:val>
          <c:shape val="box"/>
        </c:ser>
        <c:ser>
          <c:idx val="10"/>
          <c:order val="10"/>
          <c:tx>
            <c:v>Kenth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snittvärden'!$AU$25</c:f>
              <c:numCache>
                <c:ptCount val="1"/>
                <c:pt idx="0">
                  <c:v>4.014555555555556</c:v>
                </c:pt>
              </c:numCache>
            </c:numRef>
          </c:val>
          <c:shape val="box"/>
        </c:ser>
        <c:shape val="box"/>
        <c:axId val="11554856"/>
        <c:axId val="36884841"/>
      </c:bar3DChart>
      <c:catAx>
        <c:axId val="11554856"/>
        <c:scaling>
          <c:orientation val="minMax"/>
        </c:scaling>
        <c:axPos val="b"/>
        <c:delete val="1"/>
        <c:majorTickMark val="out"/>
        <c:minorTickMark val="none"/>
        <c:tickLblPos val="low"/>
        <c:crossAx val="36884841"/>
        <c:crosses val="autoZero"/>
        <c:auto val="1"/>
        <c:lblOffset val="100"/>
        <c:noMultiLvlLbl val="0"/>
      </c:catAx>
      <c:valAx>
        <c:axId val="36884841"/>
        <c:scaling>
          <c:orientation val="minMax"/>
          <c:max val="4.2"/>
          <c:min val="3.8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54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"/>
          <c:y val="0.38275"/>
          <c:w val="0.089"/>
          <c:h val="0.347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1" i="0" u="none" baseline="0">
                <a:latin typeface="Arial"/>
                <a:ea typeface="Arial"/>
                <a:cs typeface="Arial"/>
              </a:rPr>
              <a:t>Genomsnittligt antal varv i seminfinalerna 2004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4225"/>
          <c:w val="0.924"/>
          <c:h val="0.84375"/>
        </c:manualLayout>
      </c:layout>
      <c:bar3DChart>
        <c:barDir val="col"/>
        <c:grouping val="clustered"/>
        <c:varyColors val="0"/>
        <c:ser>
          <c:idx val="0"/>
          <c:order val="0"/>
          <c:tx>
            <c:v>Mikael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snittvärden'!$C$25</c:f>
              <c:numCache>
                <c:ptCount val="1"/>
                <c:pt idx="0">
                  <c:v>163.74285714285716</c:v>
                </c:pt>
              </c:numCache>
            </c:numRef>
          </c:val>
          <c:shape val="box"/>
        </c:ser>
        <c:ser>
          <c:idx val="1"/>
          <c:order val="1"/>
          <c:tx>
            <c:v>Olle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snittvärden'!$H$25</c:f>
              <c:numCache>
                <c:ptCount val="1"/>
                <c:pt idx="0">
                  <c:v>161.35384615384615</c:v>
                </c:pt>
              </c:numCache>
            </c:numRef>
          </c:val>
          <c:shape val="box"/>
        </c:ser>
        <c:ser>
          <c:idx val="2"/>
          <c:order val="2"/>
          <c:tx>
            <c:v>Lasse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snittvärden'!$M$25</c:f>
              <c:numCache>
                <c:ptCount val="1"/>
                <c:pt idx="0">
                  <c:v>166.12307692307692</c:v>
                </c:pt>
              </c:numCache>
            </c:numRef>
          </c:val>
          <c:shape val="box"/>
        </c:ser>
        <c:ser>
          <c:idx val="3"/>
          <c:order val="3"/>
          <c:tx>
            <c:v>Torgny 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snittvärden'!$R$25</c:f>
              <c:numCache>
                <c:ptCount val="1"/>
                <c:pt idx="0">
                  <c:v>160.85333333333332</c:v>
                </c:pt>
              </c:numCache>
            </c:numRef>
          </c:val>
          <c:shape val="box"/>
        </c:ser>
        <c:ser>
          <c:idx val="4"/>
          <c:order val="4"/>
          <c:tx>
            <c:v>Mats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snittvärden'!$W$25</c:f>
              <c:numCache>
                <c:ptCount val="1"/>
                <c:pt idx="0">
                  <c:v>157.53571428571428</c:v>
                </c:pt>
              </c:numCache>
            </c:numRef>
          </c:val>
          <c:shape val="box"/>
        </c:ser>
        <c:ser>
          <c:idx val="5"/>
          <c:order val="5"/>
          <c:tx>
            <c:v>Marcus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snittvärden'!$AB$25</c:f>
              <c:numCache>
                <c:ptCount val="1"/>
                <c:pt idx="0">
                  <c:v>159.1357142857143</c:v>
                </c:pt>
              </c:numCache>
            </c:numRef>
          </c:val>
          <c:shape val="box"/>
        </c:ser>
        <c:ser>
          <c:idx val="6"/>
          <c:order val="6"/>
          <c:tx>
            <c:v>Torgny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snittvärden'!$AG$25</c:f>
              <c:numCache>
                <c:ptCount val="1"/>
                <c:pt idx="0">
                  <c:v>156.35384615384612</c:v>
                </c:pt>
              </c:numCache>
            </c:numRef>
          </c:val>
          <c:shape val="box"/>
        </c:ser>
        <c:ser>
          <c:idx val="7"/>
          <c:order val="7"/>
          <c:tx>
            <c:v>Michel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snittvärden'!$AL$25</c:f>
              <c:numCache>
                <c:ptCount val="1"/>
                <c:pt idx="0">
                  <c:v>151.43749999999997</c:v>
                </c:pt>
              </c:numCache>
            </c:numRef>
          </c:val>
          <c:shape val="box"/>
        </c:ser>
        <c:ser>
          <c:idx val="8"/>
          <c:order val="8"/>
          <c:tx>
            <c:v>Peter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snittvärden'!$AQ$25</c:f>
              <c:numCache>
                <c:ptCount val="1"/>
                <c:pt idx="0">
                  <c:v>136.36</c:v>
                </c:pt>
              </c:numCache>
            </c:numRef>
          </c:val>
          <c:shape val="box"/>
        </c:ser>
        <c:ser>
          <c:idx val="9"/>
          <c:order val="9"/>
          <c:tx>
            <c:v>Richard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snittvärden'!$BA$25</c:f>
              <c:numCache>
                <c:ptCount val="1"/>
                <c:pt idx="0">
                  <c:v>160.375</c:v>
                </c:pt>
              </c:numCache>
            </c:numRef>
          </c:val>
          <c:shape val="box"/>
        </c:ser>
        <c:ser>
          <c:idx val="10"/>
          <c:order val="10"/>
          <c:tx>
            <c:v>Kenth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snittvärden'!$AV$25</c:f>
              <c:numCache>
                <c:ptCount val="1"/>
                <c:pt idx="0">
                  <c:v>161.0125</c:v>
                </c:pt>
              </c:numCache>
            </c:numRef>
          </c:val>
          <c:shape val="box"/>
        </c:ser>
        <c:shape val="box"/>
        <c:axId val="63528114"/>
        <c:axId val="34882115"/>
      </c:bar3DChart>
      <c:catAx>
        <c:axId val="63528114"/>
        <c:scaling>
          <c:orientation val="minMax"/>
        </c:scaling>
        <c:axPos val="b"/>
        <c:delete val="1"/>
        <c:majorTickMark val="out"/>
        <c:minorTickMark val="none"/>
        <c:tickLblPos val="low"/>
        <c:crossAx val="34882115"/>
        <c:crosses val="autoZero"/>
        <c:auto val="1"/>
        <c:lblOffset val="100"/>
        <c:noMultiLvlLbl val="0"/>
      </c:catAx>
      <c:valAx>
        <c:axId val="34882115"/>
        <c:scaling>
          <c:orientation val="minMax"/>
          <c:max val="165"/>
          <c:min val="15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28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75"/>
          <c:y val="0.316"/>
          <c:w val="0.0635"/>
          <c:h val="0.331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Genomsnittligt antal varv i finalerna 2004</a:t>
            </a:r>
          </a:p>
        </c:rich>
      </c:tx>
      <c:layout>
        <c:manualLayout>
          <c:xMode val="factor"/>
          <c:yMode val="factor"/>
          <c:x val="0.0255"/>
          <c:y val="0.058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375"/>
          <c:w val="0.9075"/>
          <c:h val="0.9625"/>
        </c:manualLayout>
      </c:layout>
      <c:bar3DChart>
        <c:barDir val="col"/>
        <c:grouping val="clustered"/>
        <c:varyColors val="0"/>
        <c:ser>
          <c:idx val="0"/>
          <c:order val="0"/>
          <c:tx>
            <c:v>Mikael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snittvärden'!$D$25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Olle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snittvärden'!$I$25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Lasse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snittvärden'!$N$25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v>Torgny 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snittvärden'!$S$25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v>Mats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snittvärden'!$X$25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v>Marcus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snittvärden'!$AC$25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v>Torgny 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snittvärden'!$AH$25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v>Michel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snittvärden'!$AM$25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v>Peter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snittvärden'!$AR$25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v>Richard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snittvärden'!$BB$25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v>Kenth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'Saloon snittvärden'!$AW$25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5503580"/>
        <c:axId val="6879037"/>
      </c:bar3DChart>
      <c:catAx>
        <c:axId val="45503580"/>
        <c:scaling>
          <c:orientation val="minMax"/>
        </c:scaling>
        <c:axPos val="b"/>
        <c:delete val="1"/>
        <c:majorTickMark val="out"/>
        <c:minorTickMark val="none"/>
        <c:tickLblPos val="low"/>
        <c:crossAx val="6879037"/>
        <c:crosses val="autoZero"/>
        <c:auto val="1"/>
        <c:lblOffset val="100"/>
        <c:noMultiLvlLbl val="0"/>
      </c:catAx>
      <c:valAx>
        <c:axId val="6879037"/>
        <c:scaling>
          <c:orientation val="minMax"/>
          <c:min val="2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03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36575"/>
          <c:w val="0.113"/>
          <c:h val="0.516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Genomsnittligt antal varv/minut semi och final 2004</a:t>
            </a:r>
          </a:p>
        </c:rich>
      </c:tx>
      <c:layout>
        <c:manualLayout>
          <c:xMode val="factor"/>
          <c:yMode val="factor"/>
          <c:x val="0.05125"/>
          <c:y val="0.0375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1"/>
    </c:view3D>
    <c:plotArea>
      <c:layout>
        <c:manualLayout>
          <c:xMode val="edge"/>
          <c:yMode val="edge"/>
          <c:x val="0"/>
          <c:y val="0.02"/>
          <c:w val="0.95425"/>
          <c:h val="0.95375"/>
        </c:manualLayout>
      </c:layout>
      <c:bar3DChart>
        <c:barDir val="col"/>
        <c:grouping val="clustered"/>
        <c:varyColors val="0"/>
        <c:ser>
          <c:idx val="0"/>
          <c:order val="0"/>
          <c:tx>
            <c:v>Mikael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'Saloon snittvärden'!$C$26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Mikael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snittvärden'!$D$26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v>Olle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snittvärden'!$H$26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v>Olle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snittvärden'!$I$26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v>Lasse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snittvärden'!$M$26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v>Lasse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snittvärden'!$N$26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v>Torgny L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snittvärden'!$R$26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v>Torgny L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snittvärden'!$S$26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v>Mats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snittvärden'!$W$26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v>Mats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snittvärden'!$X$26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v>Marcus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snittvärden'!$AB$26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v>Marcus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snittvärden'!$AC$26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tx>
            <c:v>Torgny N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snittvärden'!$AG$26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tx>
            <c:v>Torgny N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snittvärden'!$AH$26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tx>
            <c:v>Michel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snittvärden'!$AL$26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tx>
            <c:v>Michel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snittvärden'!$AM$26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6"/>
          <c:order val="16"/>
          <c:tx>
            <c:v>Peter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snittvärden'!$AQ$26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7"/>
          <c:order val="17"/>
          <c:tx>
            <c:v>Peter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snittvärden'!$AR$26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8"/>
          <c:order val="18"/>
          <c:tx>
            <c:v>Richard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snittvärden'!$BA$26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9"/>
          <c:order val="19"/>
          <c:tx>
            <c:v>Richard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snittvärden'!$BB$26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0"/>
          <c:order val="20"/>
          <c:tx>
            <c:v>Kenth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snittvärden'!$AV$26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1"/>
          <c:order val="21"/>
          <c:tx>
            <c:v>Kenth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'Saloon snittvärden'!$AW$26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1911334"/>
        <c:axId val="20331095"/>
      </c:bar3DChart>
      <c:catAx>
        <c:axId val="61911334"/>
        <c:scaling>
          <c:orientation val="minMax"/>
        </c:scaling>
        <c:axPos val="b"/>
        <c:delete val="1"/>
        <c:majorTickMark val="out"/>
        <c:minorTickMark val="none"/>
        <c:tickLblPos val="low"/>
        <c:crossAx val="20331095"/>
        <c:crosses val="autoZero"/>
        <c:auto val="1"/>
        <c:lblOffset val="100"/>
        <c:noMultiLvlLbl val="0"/>
      </c:catAx>
      <c:valAx>
        <c:axId val="20331095"/>
        <c:scaling>
          <c:orientation val="minMax"/>
          <c:min val="12.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11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"/>
          <c:y val="0"/>
          <c:w val="0.09"/>
          <c:h val="0.98275"/>
        </c:manualLayout>
      </c:layout>
      <c:overlay val="0"/>
      <c:txPr>
        <a:bodyPr vert="horz" rot="0"/>
        <a:lstStyle/>
        <a:p>
          <a:pPr>
            <a:defRPr lang="en-US" cap="none" sz="167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Kvaltid för Torgny 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"/>
          <c:w val="0.90625"/>
          <c:h val="0.8715"/>
        </c:manualLayout>
      </c:layout>
      <c:lineChart>
        <c:grouping val="standard"/>
        <c:varyColors val="0"/>
        <c:ser>
          <c:idx val="0"/>
          <c:order val="0"/>
          <c:tx>
            <c:v>Varvtid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og"/>
            <c:dispEq val="0"/>
            <c:dispRSqr val="0"/>
          </c:trendline>
          <c:val>
            <c:numRef>
              <c:f>('Saloon snittvärden'!$Q$7,'Saloon snittvärden'!$Q$8,'Saloon snittvärden'!$Q$10,'Saloon snittvärden'!$Q$11,'Saloon snittvärden'!$Q$12,'Saloon snittvärden'!$Q$13,'Saloon snittvärden'!$Q$14,'Saloon snittvärden'!$Q$15,'Saloon snittvärden'!$Q$16,'Saloon snittvärden'!$Q$17,'Saloon snittvärden'!$Q$18,'Saloon snittvärden'!$Q$19,'Saloon snittvärden'!$Q$21,'Saloon snittvärden'!$Q$22,'Saloon snittvärden'!$Q$23)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8762128"/>
        <c:axId val="36205969"/>
      </c:line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05969"/>
        <c:crosses val="autoZero"/>
        <c:auto val="1"/>
        <c:lblOffset val="100"/>
        <c:noMultiLvlLbl val="0"/>
      </c:catAx>
      <c:valAx>
        <c:axId val="36205969"/>
        <c:scaling>
          <c:orientation val="minMax"/>
          <c:max val="4.1"/>
          <c:min val="3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6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25" b="1" i="0" u="none" baseline="0">
                <a:latin typeface="Arial"/>
                <a:ea typeface="Arial"/>
                <a:cs typeface="Arial"/>
              </a:rPr>
              <a:t>Antal varv semifinal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og"/>
            <c:dispEq val="0"/>
            <c:dispRSqr val="0"/>
          </c:trendline>
          <c:val>
            <c:numRef>
              <c:f>('Saloon snittvärden'!$R$7,'Saloon snittvärden'!$R$8,'Saloon snittvärden'!$R$10,'Saloon snittvärden'!$R$11,'Saloon snittvärden'!$R$12,'Saloon snittvärden'!$R$13,'Saloon snittvärden'!$R$14,'Saloon snittvärden'!$R$15,'Saloon snittvärden'!$R$16,'Saloon snittvärden'!$R$17,'Saloon snittvärden'!$R$18,'Saloon snittvärden'!$R$19,'Saloon snittvärden'!$R$21,'Saloon snittvärden'!$R$22,'Saloon snittvärden'!$R$23)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57418266"/>
        <c:axId val="47002347"/>
      </c:line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02347"/>
        <c:crosses val="autoZero"/>
        <c:auto val="1"/>
        <c:lblOffset val="100"/>
        <c:noMultiLvlLbl val="0"/>
      </c:catAx>
      <c:valAx>
        <c:axId val="47002347"/>
        <c:scaling>
          <c:orientation val="minMax"/>
          <c:min val="15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18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12</xdr:col>
      <xdr:colOff>600075</xdr:colOff>
      <xdr:row>44</xdr:row>
      <xdr:rowOff>161925</xdr:rowOff>
    </xdr:to>
    <xdr:graphicFrame>
      <xdr:nvGraphicFramePr>
        <xdr:cNvPr id="1" name="Chart 5"/>
        <xdr:cNvGraphicFramePr/>
      </xdr:nvGraphicFramePr>
      <xdr:xfrm>
        <a:off x="28575" y="28575"/>
        <a:ext cx="13687425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11</xdr:col>
      <xdr:colOff>2590800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142875" y="104775"/>
        <a:ext cx="106775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28575</xdr:rowOff>
    </xdr:from>
    <xdr:to>
      <xdr:col>14</xdr:col>
      <xdr:colOff>647700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114300" y="190500"/>
        <a:ext cx="115062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0.48925</cdr:y>
    </cdr:from>
    <cdr:to>
      <cdr:x>0.51525</cdr:x>
      <cdr:y>0.524</cdr:y>
    </cdr:to>
    <cdr:sp>
      <cdr:nvSpPr>
        <cdr:cNvPr id="1" name="TextBox 1"/>
        <cdr:cNvSpPr txBox="1">
          <a:spLocks noChangeArrowheads="1"/>
        </cdr:cNvSpPr>
      </cdr:nvSpPr>
      <cdr:spPr>
        <a:xfrm>
          <a:off x="9867900" y="5162550"/>
          <a:ext cx="2000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29</xdr:row>
      <xdr:rowOff>0</xdr:rowOff>
    </xdr:from>
    <xdr:to>
      <xdr:col>26</xdr:col>
      <xdr:colOff>495300</xdr:colOff>
      <xdr:row>93</xdr:row>
      <xdr:rowOff>85725</xdr:rowOff>
    </xdr:to>
    <xdr:graphicFrame>
      <xdr:nvGraphicFramePr>
        <xdr:cNvPr id="1" name="Chart 2"/>
        <xdr:cNvGraphicFramePr/>
      </xdr:nvGraphicFramePr>
      <xdr:xfrm>
        <a:off x="171450" y="5410200"/>
        <a:ext cx="19145250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29</xdr:row>
      <xdr:rowOff>38100</xdr:rowOff>
    </xdr:from>
    <xdr:to>
      <xdr:col>56</xdr:col>
      <xdr:colOff>390525</xdr:colOff>
      <xdr:row>93</xdr:row>
      <xdr:rowOff>47625</xdr:rowOff>
    </xdr:to>
    <xdr:graphicFrame>
      <xdr:nvGraphicFramePr>
        <xdr:cNvPr id="2" name="Chart 3"/>
        <xdr:cNvGraphicFramePr/>
      </xdr:nvGraphicFramePr>
      <xdr:xfrm>
        <a:off x="19754850" y="5448300"/>
        <a:ext cx="19545300" cy="1056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114300</xdr:rowOff>
    </xdr:from>
    <xdr:to>
      <xdr:col>26</xdr:col>
      <xdr:colOff>533400</xdr:colOff>
      <xdr:row>160</xdr:row>
      <xdr:rowOff>9525</xdr:rowOff>
    </xdr:to>
    <xdr:graphicFrame>
      <xdr:nvGraphicFramePr>
        <xdr:cNvPr id="3" name="Chart 4"/>
        <xdr:cNvGraphicFramePr/>
      </xdr:nvGraphicFramePr>
      <xdr:xfrm>
        <a:off x="0" y="16402050"/>
        <a:ext cx="19354800" cy="1042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304800</xdr:colOff>
      <xdr:row>95</xdr:row>
      <xdr:rowOff>57150</xdr:rowOff>
    </xdr:from>
    <xdr:to>
      <xdr:col>64</xdr:col>
      <xdr:colOff>285750</xdr:colOff>
      <xdr:row>159</xdr:row>
      <xdr:rowOff>123825</xdr:rowOff>
    </xdr:to>
    <xdr:graphicFrame>
      <xdr:nvGraphicFramePr>
        <xdr:cNvPr id="4" name="Chart 5"/>
        <xdr:cNvGraphicFramePr/>
      </xdr:nvGraphicFramePr>
      <xdr:xfrm>
        <a:off x="19831050" y="16344900"/>
        <a:ext cx="24241125" cy="1042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85725</xdr:colOff>
      <xdr:row>202</xdr:row>
      <xdr:rowOff>66675</xdr:rowOff>
    </xdr:from>
    <xdr:to>
      <xdr:col>43</xdr:col>
      <xdr:colOff>76200</xdr:colOff>
      <xdr:row>273</xdr:row>
      <xdr:rowOff>133350</xdr:rowOff>
    </xdr:to>
    <xdr:graphicFrame>
      <xdr:nvGraphicFramePr>
        <xdr:cNvPr id="5" name="Chart 18"/>
        <xdr:cNvGraphicFramePr/>
      </xdr:nvGraphicFramePr>
      <xdr:xfrm>
        <a:off x="3571875" y="33680400"/>
        <a:ext cx="26727150" cy="1156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171450</xdr:colOff>
      <xdr:row>281</xdr:row>
      <xdr:rowOff>76200</xdr:rowOff>
    </xdr:from>
    <xdr:to>
      <xdr:col>74</xdr:col>
      <xdr:colOff>0</xdr:colOff>
      <xdr:row>363</xdr:row>
      <xdr:rowOff>123825</xdr:rowOff>
    </xdr:to>
    <xdr:graphicFrame>
      <xdr:nvGraphicFramePr>
        <xdr:cNvPr id="6" name="Chart 19"/>
        <xdr:cNvGraphicFramePr/>
      </xdr:nvGraphicFramePr>
      <xdr:xfrm>
        <a:off x="21736050" y="46482000"/>
        <a:ext cx="28146375" cy="13325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44</xdr:col>
      <xdr:colOff>342900</xdr:colOff>
      <xdr:row>203</xdr:row>
      <xdr:rowOff>104775</xdr:rowOff>
    </xdr:from>
    <xdr:to>
      <xdr:col>76</xdr:col>
      <xdr:colOff>457200</xdr:colOff>
      <xdr:row>272</xdr:row>
      <xdr:rowOff>66675</xdr:rowOff>
    </xdr:to>
    <xdr:graphicFrame>
      <xdr:nvGraphicFramePr>
        <xdr:cNvPr id="7" name="Chart 20"/>
        <xdr:cNvGraphicFramePr/>
      </xdr:nvGraphicFramePr>
      <xdr:xfrm>
        <a:off x="31308675" y="33880425"/>
        <a:ext cx="20250150" cy="11134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13</xdr:col>
      <xdr:colOff>228600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114300" y="123825"/>
        <a:ext cx="104584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14</xdr:col>
      <xdr:colOff>266700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142875" y="123825"/>
        <a:ext cx="1105852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66675</xdr:rowOff>
    </xdr:from>
    <xdr:to>
      <xdr:col>17</xdr:col>
      <xdr:colOff>123825</xdr:colOff>
      <xdr:row>43</xdr:row>
      <xdr:rowOff>104775</xdr:rowOff>
    </xdr:to>
    <xdr:graphicFrame>
      <xdr:nvGraphicFramePr>
        <xdr:cNvPr id="1" name="Chart 2"/>
        <xdr:cNvGraphicFramePr/>
      </xdr:nvGraphicFramePr>
      <xdr:xfrm>
        <a:off x="238125" y="228600"/>
        <a:ext cx="121062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28575</xdr:rowOff>
    </xdr:from>
    <xdr:to>
      <xdr:col>17</xdr:col>
      <xdr:colOff>238125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295275" y="190500"/>
        <a:ext cx="1195387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3"/>
  <sheetViews>
    <sheetView tabSelected="1" zoomScale="60" zoomScaleNormal="60" workbookViewId="0" topLeftCell="A1">
      <selection activeCell="L166" sqref="L166"/>
    </sheetView>
  </sheetViews>
  <sheetFormatPr defaultColWidth="9.140625" defaultRowHeight="12.75"/>
  <cols>
    <col min="1" max="1" width="23.7109375" style="1" customWidth="1"/>
    <col min="2" max="2" width="17.28125" style="2" customWidth="1"/>
    <col min="3" max="3" width="24.57421875" style="3" bestFit="1" customWidth="1"/>
    <col min="4" max="4" width="10.7109375" style="3" customWidth="1"/>
    <col min="5" max="5" width="10.8515625" style="3" customWidth="1"/>
    <col min="6" max="6" width="17.421875" style="3" bestFit="1" customWidth="1"/>
    <col min="7" max="7" width="16.7109375" style="3" bestFit="1" customWidth="1"/>
    <col min="8" max="8" width="9.28125" style="3" bestFit="1" customWidth="1"/>
    <col min="9" max="9" width="16.7109375" style="3" bestFit="1" customWidth="1"/>
    <col min="10" max="10" width="14.57421875" style="3" customWidth="1"/>
    <col min="11" max="11" width="21.7109375" style="3" bestFit="1" customWidth="1"/>
    <col min="12" max="12" width="13.140625" style="3" customWidth="1"/>
    <col min="13" max="13" width="21.7109375" style="3" customWidth="1"/>
    <col min="14" max="14" width="23.421875" style="3" bestFit="1" customWidth="1"/>
    <col min="15" max="15" width="16.7109375" style="3" bestFit="1" customWidth="1"/>
    <col min="16" max="16" width="21.421875" style="3" bestFit="1" customWidth="1"/>
    <col min="17" max="17" width="11.57421875" style="3" bestFit="1" customWidth="1"/>
    <col min="18" max="18" width="9.421875" style="3" bestFit="1" customWidth="1"/>
    <col min="19" max="16384" width="9.140625" style="3" customWidth="1"/>
  </cols>
  <sheetData>
    <row r="1" spans="12:16" ht="15">
      <c r="L1" s="6"/>
      <c r="M1" s="2"/>
      <c r="P1" s="10"/>
    </row>
    <row r="2" spans="12:13" ht="14.25">
      <c r="L2" s="1"/>
      <c r="M2" s="2"/>
    </row>
    <row r="3" spans="12:18" ht="14.25">
      <c r="L3" s="1"/>
      <c r="M3" s="12"/>
      <c r="P3" s="2"/>
      <c r="R3" s="9"/>
    </row>
    <row r="4" spans="12:18" ht="14.25">
      <c r="L4" s="1"/>
      <c r="M4" s="12"/>
      <c r="P4" s="2"/>
      <c r="R4" s="9"/>
    </row>
    <row r="5" spans="12:18" ht="14.25">
      <c r="L5" s="1"/>
      <c r="M5" s="12"/>
      <c r="P5" s="2"/>
      <c r="R5" s="9"/>
    </row>
    <row r="6" spans="12:18" ht="14.25">
      <c r="L6" s="1"/>
      <c r="M6" s="13"/>
      <c r="P6" s="8"/>
      <c r="R6" s="9"/>
    </row>
    <row r="7" spans="12:18" ht="15">
      <c r="L7" s="1"/>
      <c r="M7" s="2"/>
      <c r="N7" s="10"/>
      <c r="P7" s="2"/>
      <c r="R7" s="9"/>
    </row>
    <row r="8" spans="12:18" ht="14.25">
      <c r="L8" s="1"/>
      <c r="M8" s="2"/>
      <c r="P8" s="2"/>
      <c r="R8" s="9"/>
    </row>
    <row r="9" spans="12:18" ht="15">
      <c r="L9" s="1"/>
      <c r="M9" s="2"/>
      <c r="P9" s="2"/>
      <c r="Q9" s="10"/>
      <c r="R9" s="9"/>
    </row>
    <row r="10" spans="12:18" ht="14.25">
      <c r="L10" s="1"/>
      <c r="M10" s="2"/>
      <c r="P10" s="2"/>
      <c r="R10" s="9"/>
    </row>
    <row r="11" spans="12:18" ht="14.25">
      <c r="L11" s="1"/>
      <c r="M11" s="2"/>
      <c r="P11" s="2"/>
      <c r="R11" s="9"/>
    </row>
    <row r="12" spans="12:18" ht="14.25">
      <c r="L12" s="1"/>
      <c r="M12" s="2"/>
      <c r="P12" s="2"/>
      <c r="R12" s="9"/>
    </row>
    <row r="13" spans="12:18" ht="14.25">
      <c r="L13" s="1"/>
      <c r="P13" s="2"/>
      <c r="R13" s="9"/>
    </row>
    <row r="14" ht="14.25"/>
    <row r="15" spans="12:13" ht="14.25">
      <c r="L15" s="1"/>
      <c r="M15" s="2"/>
    </row>
    <row r="16" ht="15">
      <c r="M16" s="11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5">
      <c r="C46" s="11"/>
    </row>
    <row r="47" spans="3:13" ht="15">
      <c r="C47" s="19" t="s">
        <v>8</v>
      </c>
      <c r="M47" s="11" t="s">
        <v>62</v>
      </c>
    </row>
    <row r="48" spans="3:8" ht="15">
      <c r="C48" s="19"/>
      <c r="E48" s="3" t="s">
        <v>11</v>
      </c>
      <c r="F48" s="3" t="s">
        <v>9</v>
      </c>
      <c r="G48" s="3" t="s">
        <v>10</v>
      </c>
      <c r="H48" s="9" t="s">
        <v>16</v>
      </c>
    </row>
    <row r="49" spans="2:15" ht="15">
      <c r="B49" s="1">
        <v>37641</v>
      </c>
      <c r="C49" s="12" t="s">
        <v>22</v>
      </c>
      <c r="D49" s="9"/>
      <c r="E49" s="3">
        <v>253</v>
      </c>
      <c r="F49" s="5">
        <v>4.269</v>
      </c>
      <c r="G49" s="5">
        <v>14.056</v>
      </c>
      <c r="H49" s="9">
        <v>1</v>
      </c>
      <c r="J49" s="1"/>
      <c r="K49" s="2"/>
      <c r="L49" s="9"/>
      <c r="M49" s="1">
        <v>38236</v>
      </c>
      <c r="N49" s="12" t="s">
        <v>22</v>
      </c>
      <c r="O49" s="10">
        <v>260.7</v>
      </c>
    </row>
    <row r="50" spans="2:15" ht="15">
      <c r="B50" s="1">
        <v>37655</v>
      </c>
      <c r="C50" s="12" t="s">
        <v>5</v>
      </c>
      <c r="D50" s="9"/>
      <c r="E50" s="3">
        <v>251.1</v>
      </c>
      <c r="F50" s="5">
        <v>4.301</v>
      </c>
      <c r="G50" s="5">
        <v>13.95</v>
      </c>
      <c r="H50" s="9">
        <v>2</v>
      </c>
      <c r="I50" s="2"/>
      <c r="J50" s="11" t="s">
        <v>26</v>
      </c>
      <c r="K50" s="2"/>
      <c r="L50" s="9"/>
      <c r="M50" s="1">
        <v>37739</v>
      </c>
      <c r="N50" s="2" t="s">
        <v>22</v>
      </c>
      <c r="O50" s="3">
        <v>256.5</v>
      </c>
    </row>
    <row r="51" spans="2:15" ht="14.25">
      <c r="B51" s="1">
        <v>37669</v>
      </c>
      <c r="C51" s="12" t="s">
        <v>19</v>
      </c>
      <c r="D51" s="9"/>
      <c r="E51" s="3">
        <v>251.4</v>
      </c>
      <c r="F51" s="5">
        <v>4.296</v>
      </c>
      <c r="G51" s="5">
        <v>13.967</v>
      </c>
      <c r="H51" s="9">
        <v>3</v>
      </c>
      <c r="J51" s="3" t="s">
        <v>11</v>
      </c>
      <c r="K51" s="3" t="s">
        <v>9</v>
      </c>
      <c r="L51" s="9" t="s">
        <v>10</v>
      </c>
      <c r="M51" s="1">
        <v>37725</v>
      </c>
      <c r="N51" s="12" t="s">
        <v>22</v>
      </c>
      <c r="O51" s="3">
        <v>256.3</v>
      </c>
    </row>
    <row r="52" spans="2:15" ht="15">
      <c r="B52" s="1">
        <v>37683</v>
      </c>
      <c r="C52" s="12" t="s">
        <v>22</v>
      </c>
      <c r="D52" s="9"/>
      <c r="E52" s="3">
        <v>250.6</v>
      </c>
      <c r="F52" s="5">
        <v>4.31</v>
      </c>
      <c r="G52" s="5">
        <v>13.922</v>
      </c>
      <c r="H52" s="9">
        <v>4</v>
      </c>
      <c r="J52" s="10">
        <f>SUM(E49:E65)/17</f>
        <v>251.37058823529406</v>
      </c>
      <c r="K52" s="16">
        <f>SUM(F49:F65)/17</f>
        <v>4.29764705882353</v>
      </c>
      <c r="L52" s="16">
        <f>SUM(G49:G65)/17</f>
        <v>13.965000000000002</v>
      </c>
      <c r="M52" s="1">
        <v>37935</v>
      </c>
      <c r="N52" s="12" t="s">
        <v>19</v>
      </c>
      <c r="O52" s="3">
        <v>256</v>
      </c>
    </row>
    <row r="53" spans="2:15" ht="14.25">
      <c r="B53" s="1">
        <v>37697</v>
      </c>
      <c r="C53" s="12" t="s">
        <v>22</v>
      </c>
      <c r="D53" s="9"/>
      <c r="E53" s="3">
        <v>255.2</v>
      </c>
      <c r="F53" s="5">
        <v>4.232</v>
      </c>
      <c r="G53" s="5">
        <v>14.178</v>
      </c>
      <c r="H53" s="9">
        <v>5</v>
      </c>
      <c r="J53" s="1"/>
      <c r="K53" s="2"/>
      <c r="L53" s="9"/>
      <c r="M53" s="1">
        <v>37697</v>
      </c>
      <c r="N53" s="12" t="s">
        <v>22</v>
      </c>
      <c r="O53" s="3">
        <v>255.2</v>
      </c>
    </row>
    <row r="54" spans="2:15" ht="14.25">
      <c r="B54" s="1">
        <v>37711</v>
      </c>
      <c r="C54" s="12" t="s">
        <v>21</v>
      </c>
      <c r="D54" s="9"/>
      <c r="E54" s="3">
        <v>247.2</v>
      </c>
      <c r="F54" s="5">
        <v>4.369</v>
      </c>
      <c r="G54" s="5">
        <v>13.733</v>
      </c>
      <c r="H54" s="9">
        <v>6</v>
      </c>
      <c r="I54" s="2"/>
      <c r="J54" s="1"/>
      <c r="K54" s="2"/>
      <c r="L54" s="9"/>
      <c r="M54" s="1">
        <v>37949</v>
      </c>
      <c r="N54" s="12" t="s">
        <v>22</v>
      </c>
      <c r="O54" s="3">
        <v>255.2</v>
      </c>
    </row>
    <row r="55" spans="2:15" ht="14.25">
      <c r="B55" s="1">
        <v>37725</v>
      </c>
      <c r="C55" s="12" t="s">
        <v>22</v>
      </c>
      <c r="D55" s="9"/>
      <c r="E55" s="3">
        <v>256.3</v>
      </c>
      <c r="F55" s="5">
        <v>4.214</v>
      </c>
      <c r="G55" s="5">
        <v>14.239</v>
      </c>
      <c r="H55" s="9">
        <v>7</v>
      </c>
      <c r="I55" s="2"/>
      <c r="J55" s="1"/>
      <c r="K55" s="2"/>
      <c r="L55" s="9"/>
      <c r="M55" s="1">
        <v>38278</v>
      </c>
      <c r="N55" s="12" t="s">
        <v>22</v>
      </c>
      <c r="O55" s="3">
        <v>255.2</v>
      </c>
    </row>
    <row r="56" spans="2:15" ht="14.25">
      <c r="B56" s="1">
        <v>37739</v>
      </c>
      <c r="C56" s="2" t="s">
        <v>22</v>
      </c>
      <c r="D56" s="9"/>
      <c r="E56" s="3">
        <v>256.5</v>
      </c>
      <c r="F56" s="5">
        <v>4.211</v>
      </c>
      <c r="G56" s="5">
        <v>14.25</v>
      </c>
      <c r="H56" s="9">
        <v>8</v>
      </c>
      <c r="I56" s="2"/>
      <c r="J56" s="1"/>
      <c r="K56" s="2"/>
      <c r="L56" s="9"/>
      <c r="M56" s="1">
        <v>38096</v>
      </c>
      <c r="N56" s="12" t="s">
        <v>22</v>
      </c>
      <c r="O56" s="3">
        <v>255</v>
      </c>
    </row>
    <row r="57" spans="2:15" ht="14.25">
      <c r="B57" s="1">
        <v>37753</v>
      </c>
      <c r="C57" s="12" t="s">
        <v>22</v>
      </c>
      <c r="D57" s="9"/>
      <c r="E57" s="3">
        <v>250.4</v>
      </c>
      <c r="F57" s="5">
        <v>4.313</v>
      </c>
      <c r="G57" s="5">
        <v>13.911</v>
      </c>
      <c r="H57" s="9">
        <v>9</v>
      </c>
      <c r="I57" s="2"/>
      <c r="J57" s="1"/>
      <c r="K57" s="2"/>
      <c r="L57" s="9"/>
      <c r="M57" s="1">
        <v>37893</v>
      </c>
      <c r="N57" s="12" t="s">
        <v>21</v>
      </c>
      <c r="O57" s="3">
        <v>254.7</v>
      </c>
    </row>
    <row r="58" spans="2:15" ht="15">
      <c r="B58" s="1">
        <v>37767</v>
      </c>
      <c r="C58" s="12" t="s">
        <v>25</v>
      </c>
      <c r="D58" s="9"/>
      <c r="E58" s="10">
        <v>243.2</v>
      </c>
      <c r="F58" s="5">
        <v>4.441</v>
      </c>
      <c r="G58" s="5">
        <v>13.511</v>
      </c>
      <c r="H58" s="9">
        <v>10</v>
      </c>
      <c r="I58" s="12"/>
      <c r="M58" s="1">
        <v>38306</v>
      </c>
      <c r="N58" s="12" t="s">
        <v>22</v>
      </c>
      <c r="O58" s="3">
        <v>254.4</v>
      </c>
    </row>
    <row r="59" spans="2:15" ht="14.25">
      <c r="B59" s="1">
        <v>37865</v>
      </c>
      <c r="C59" s="12" t="s">
        <v>22</v>
      </c>
      <c r="D59" s="9"/>
      <c r="E59" s="3">
        <v>248.4</v>
      </c>
      <c r="F59" s="5">
        <v>4.348</v>
      </c>
      <c r="G59" s="5">
        <v>13.8</v>
      </c>
      <c r="H59" s="9">
        <v>11</v>
      </c>
      <c r="M59" s="1">
        <v>38250</v>
      </c>
      <c r="N59" s="12" t="s">
        <v>19</v>
      </c>
      <c r="O59" s="3">
        <v>254.3</v>
      </c>
    </row>
    <row r="60" spans="2:15" ht="14.25">
      <c r="B60" s="1">
        <v>37879</v>
      </c>
      <c r="C60" s="12" t="s">
        <v>22</v>
      </c>
      <c r="D60" s="9"/>
      <c r="E60" s="3">
        <v>250.4</v>
      </c>
      <c r="F60" s="5">
        <v>4.313</v>
      </c>
      <c r="G60" s="5">
        <v>13.911</v>
      </c>
      <c r="H60" s="9">
        <v>12</v>
      </c>
      <c r="M60" s="1">
        <v>38026</v>
      </c>
      <c r="N60" s="12" t="s">
        <v>21</v>
      </c>
      <c r="O60" s="3">
        <v>253.8</v>
      </c>
    </row>
    <row r="61" spans="2:15" ht="14.25">
      <c r="B61" s="1">
        <v>37893</v>
      </c>
      <c r="C61" s="12" t="s">
        <v>21</v>
      </c>
      <c r="D61" s="9"/>
      <c r="E61" s="3">
        <v>254.7</v>
      </c>
      <c r="F61" s="5">
        <v>4.24</v>
      </c>
      <c r="G61" s="5">
        <v>14.15</v>
      </c>
      <c r="H61" s="9">
        <v>13</v>
      </c>
      <c r="M61" s="1">
        <v>38110</v>
      </c>
      <c r="N61" s="12" t="s">
        <v>22</v>
      </c>
      <c r="O61" s="3">
        <v>253.5</v>
      </c>
    </row>
    <row r="62" spans="2:15" ht="14.25">
      <c r="B62" s="1">
        <v>37907</v>
      </c>
      <c r="C62" s="12" t="s">
        <v>22</v>
      </c>
      <c r="D62" s="9"/>
      <c r="E62" s="3">
        <v>243.6</v>
      </c>
      <c r="F62" s="5">
        <v>4.434</v>
      </c>
      <c r="G62" s="5">
        <v>13.533</v>
      </c>
      <c r="H62" s="9">
        <v>14</v>
      </c>
      <c r="J62" s="1"/>
      <c r="K62" s="4"/>
      <c r="L62" s="9"/>
      <c r="M62" s="1">
        <v>38012</v>
      </c>
      <c r="N62" s="12" t="s">
        <v>22</v>
      </c>
      <c r="O62" s="3">
        <v>253.2</v>
      </c>
    </row>
    <row r="63" spans="2:15" ht="14.25">
      <c r="B63" s="1">
        <v>37921</v>
      </c>
      <c r="C63" s="12" t="s">
        <v>22</v>
      </c>
      <c r="E63" s="3">
        <v>250.1</v>
      </c>
      <c r="F63" s="5">
        <v>4.318</v>
      </c>
      <c r="G63" s="5">
        <v>13.894</v>
      </c>
      <c r="H63" s="9">
        <v>15</v>
      </c>
      <c r="J63" s="1"/>
      <c r="K63" s="4"/>
      <c r="L63" s="9"/>
      <c r="M63" s="1">
        <v>37641</v>
      </c>
      <c r="N63" s="12" t="s">
        <v>22</v>
      </c>
      <c r="O63" s="3">
        <v>253</v>
      </c>
    </row>
    <row r="64" spans="2:15" ht="14.25">
      <c r="B64" s="1">
        <v>37935</v>
      </c>
      <c r="C64" s="12" t="s">
        <v>19</v>
      </c>
      <c r="E64" s="3">
        <v>256</v>
      </c>
      <c r="F64" s="5">
        <v>4.219</v>
      </c>
      <c r="G64" s="5">
        <v>14.222</v>
      </c>
      <c r="H64" s="9">
        <v>16</v>
      </c>
      <c r="J64" s="1"/>
      <c r="K64" s="4"/>
      <c r="L64" s="9"/>
      <c r="M64" s="1">
        <v>38082</v>
      </c>
      <c r="N64" s="12" t="s">
        <v>19</v>
      </c>
      <c r="O64" s="3">
        <v>252.5</v>
      </c>
    </row>
    <row r="65" spans="2:15" ht="14.25">
      <c r="B65" s="1">
        <v>37949</v>
      </c>
      <c r="C65" s="12" t="s">
        <v>22</v>
      </c>
      <c r="E65" s="3">
        <v>255.2</v>
      </c>
      <c r="F65" s="5">
        <v>4.232</v>
      </c>
      <c r="G65" s="5">
        <v>14.178</v>
      </c>
      <c r="H65" s="9">
        <v>17</v>
      </c>
      <c r="I65" s="15"/>
      <c r="L65" s="36"/>
      <c r="M65" s="1">
        <v>38068</v>
      </c>
      <c r="N65" s="12" t="s">
        <v>19</v>
      </c>
      <c r="O65" s="3">
        <v>252.4</v>
      </c>
    </row>
    <row r="66" spans="2:15" ht="15">
      <c r="B66" s="1">
        <v>37998</v>
      </c>
      <c r="C66" s="12" t="s">
        <v>19</v>
      </c>
      <c r="D66" s="10"/>
      <c r="E66" s="3">
        <v>251.2</v>
      </c>
      <c r="F66" s="5">
        <v>4.299</v>
      </c>
      <c r="G66" s="5">
        <v>13.956</v>
      </c>
      <c r="H66" s="9">
        <v>18</v>
      </c>
      <c r="I66" s="15"/>
      <c r="L66" s="36"/>
      <c r="M66" s="1">
        <v>38320</v>
      </c>
      <c r="N66" s="12" t="s">
        <v>22</v>
      </c>
      <c r="O66" s="3">
        <v>251.8</v>
      </c>
    </row>
    <row r="67" spans="2:15" ht="14.25">
      <c r="B67" s="1">
        <v>38012</v>
      </c>
      <c r="C67" s="12" t="s">
        <v>22</v>
      </c>
      <c r="E67" s="3">
        <v>253.2</v>
      </c>
      <c r="F67" s="5">
        <v>4.265</v>
      </c>
      <c r="G67" s="5">
        <v>14.067</v>
      </c>
      <c r="H67" s="9">
        <v>19</v>
      </c>
      <c r="I67" s="15"/>
      <c r="J67" s="34"/>
      <c r="K67" s="35"/>
      <c r="L67" s="36"/>
      <c r="M67" s="1">
        <v>37669</v>
      </c>
      <c r="N67" s="12" t="s">
        <v>19</v>
      </c>
      <c r="O67" s="3">
        <v>251.4</v>
      </c>
    </row>
    <row r="68" spans="2:15" ht="14.25">
      <c r="B68" s="1">
        <v>38026</v>
      </c>
      <c r="C68" s="12" t="s">
        <v>21</v>
      </c>
      <c r="E68" s="3">
        <v>253.8</v>
      </c>
      <c r="F68" s="5">
        <v>4.255</v>
      </c>
      <c r="G68" s="5">
        <v>14.1</v>
      </c>
      <c r="H68" s="9">
        <v>20</v>
      </c>
      <c r="I68" s="15"/>
      <c r="J68" s="34"/>
      <c r="K68" s="35"/>
      <c r="L68" s="36"/>
      <c r="M68" s="1">
        <v>37998</v>
      </c>
      <c r="N68" s="12" t="s">
        <v>19</v>
      </c>
      <c r="O68" s="3">
        <v>251.2</v>
      </c>
    </row>
    <row r="69" spans="2:15" ht="14.25">
      <c r="B69" s="1">
        <v>38040</v>
      </c>
      <c r="C69" s="12" t="s">
        <v>21</v>
      </c>
      <c r="E69" s="3">
        <v>246.4</v>
      </c>
      <c r="F69" s="5">
        <v>4.383</v>
      </c>
      <c r="G69" s="5">
        <v>13.689</v>
      </c>
      <c r="H69" s="9">
        <v>21</v>
      </c>
      <c r="I69" s="15"/>
      <c r="J69" s="34"/>
      <c r="K69" s="35"/>
      <c r="L69" s="36"/>
      <c r="M69" s="1">
        <v>37655</v>
      </c>
      <c r="N69" s="12" t="s">
        <v>5</v>
      </c>
      <c r="O69" s="3">
        <v>251.1</v>
      </c>
    </row>
    <row r="70" spans="2:15" ht="14.25">
      <c r="B70" s="1">
        <v>38054</v>
      </c>
      <c r="C70" s="12" t="s">
        <v>21</v>
      </c>
      <c r="E70" s="3">
        <v>251</v>
      </c>
      <c r="F70" s="5">
        <v>4.303</v>
      </c>
      <c r="G70" s="5">
        <v>13.944</v>
      </c>
      <c r="H70" s="9">
        <v>22</v>
      </c>
      <c r="I70" s="15"/>
      <c r="J70" s="34"/>
      <c r="K70" s="35"/>
      <c r="L70" s="36"/>
      <c r="M70" s="1">
        <v>38054</v>
      </c>
      <c r="N70" s="12" t="s">
        <v>21</v>
      </c>
      <c r="O70" s="3">
        <v>251</v>
      </c>
    </row>
    <row r="71" spans="2:15" ht="14.25">
      <c r="B71" s="1">
        <v>38068</v>
      </c>
      <c r="C71" s="12" t="s">
        <v>19</v>
      </c>
      <c r="E71" s="3">
        <v>252.4</v>
      </c>
      <c r="F71" s="5">
        <v>4.279</v>
      </c>
      <c r="G71" s="5">
        <v>14.022</v>
      </c>
      <c r="H71" s="9">
        <v>23</v>
      </c>
      <c r="I71" s="15"/>
      <c r="J71" s="34"/>
      <c r="K71" s="35"/>
      <c r="L71" s="36"/>
      <c r="M71" s="1">
        <v>37683</v>
      </c>
      <c r="N71" s="12" t="s">
        <v>22</v>
      </c>
      <c r="O71" s="3">
        <v>250.6</v>
      </c>
    </row>
    <row r="72" spans="2:15" ht="14.25">
      <c r="B72" s="1">
        <v>38082</v>
      </c>
      <c r="C72" s="12" t="s">
        <v>19</v>
      </c>
      <c r="E72" s="3">
        <v>252.5</v>
      </c>
      <c r="F72" s="5">
        <v>4.277</v>
      </c>
      <c r="G72" s="5">
        <v>14.028</v>
      </c>
      <c r="H72" s="9">
        <v>24</v>
      </c>
      <c r="I72" s="15"/>
      <c r="J72" s="34"/>
      <c r="K72" s="35"/>
      <c r="L72" s="36"/>
      <c r="M72" s="1">
        <v>37753</v>
      </c>
      <c r="N72" s="12" t="s">
        <v>22</v>
      </c>
      <c r="O72" s="3">
        <v>250.4</v>
      </c>
    </row>
    <row r="73" spans="2:15" ht="14.25">
      <c r="B73" s="1">
        <v>38096</v>
      </c>
      <c r="C73" s="12" t="s">
        <v>22</v>
      </c>
      <c r="E73" s="3">
        <v>255</v>
      </c>
      <c r="F73" s="5">
        <v>4.235</v>
      </c>
      <c r="G73" s="5">
        <v>14.167</v>
      </c>
      <c r="H73" s="9">
        <v>25</v>
      </c>
      <c r="I73" s="15"/>
      <c r="J73" s="34"/>
      <c r="K73" s="35"/>
      <c r="L73" s="36"/>
      <c r="M73" s="1">
        <v>37879</v>
      </c>
      <c r="N73" s="12" t="s">
        <v>22</v>
      </c>
      <c r="O73" s="3">
        <v>250.4</v>
      </c>
    </row>
    <row r="74" spans="2:15" ht="14.25">
      <c r="B74" s="1">
        <v>38110</v>
      </c>
      <c r="C74" s="12" t="s">
        <v>22</v>
      </c>
      <c r="E74" s="3">
        <v>253.5</v>
      </c>
      <c r="F74" s="5">
        <v>4.26</v>
      </c>
      <c r="G74" s="5">
        <v>14.083</v>
      </c>
      <c r="H74" s="9">
        <v>26</v>
      </c>
      <c r="I74" s="15"/>
      <c r="J74" s="34"/>
      <c r="K74" s="35"/>
      <c r="L74" s="36"/>
      <c r="M74" s="1">
        <v>37921</v>
      </c>
      <c r="N74" s="12" t="s">
        <v>22</v>
      </c>
      <c r="O74" s="3">
        <v>250.1</v>
      </c>
    </row>
    <row r="75" spans="2:15" ht="14.25">
      <c r="B75" s="1">
        <v>38124</v>
      </c>
      <c r="C75" s="12" t="s">
        <v>18</v>
      </c>
      <c r="E75" s="3">
        <v>243.3</v>
      </c>
      <c r="F75" s="5">
        <v>4.439</v>
      </c>
      <c r="G75" s="5">
        <v>13.517</v>
      </c>
      <c r="H75" s="9">
        <v>27</v>
      </c>
      <c r="I75" s="15"/>
      <c r="J75" s="34"/>
      <c r="K75" s="35"/>
      <c r="L75" s="36"/>
      <c r="M75" s="1">
        <v>37865</v>
      </c>
      <c r="N75" s="12" t="s">
        <v>22</v>
      </c>
      <c r="O75" s="3">
        <v>248.4</v>
      </c>
    </row>
    <row r="76" spans="2:15" ht="15">
      <c r="B76" s="1">
        <v>38236</v>
      </c>
      <c r="C76" s="12" t="s">
        <v>22</v>
      </c>
      <c r="E76" s="10">
        <v>260.7</v>
      </c>
      <c r="F76" s="16">
        <v>4.143</v>
      </c>
      <c r="G76" s="16">
        <v>14.483</v>
      </c>
      <c r="H76" s="9">
        <v>28</v>
      </c>
      <c r="I76" s="6" t="s">
        <v>98</v>
      </c>
      <c r="J76" s="39" t="s">
        <v>41</v>
      </c>
      <c r="K76" s="35"/>
      <c r="L76" s="36"/>
      <c r="M76" s="1">
        <v>38292</v>
      </c>
      <c r="N76" s="12" t="s">
        <v>18</v>
      </c>
      <c r="O76" s="3">
        <v>248.3</v>
      </c>
    </row>
    <row r="77" spans="2:15" ht="14.25">
      <c r="B77" s="1">
        <v>38250</v>
      </c>
      <c r="C77" s="12" t="s">
        <v>19</v>
      </c>
      <c r="E77" s="3">
        <v>254.3</v>
      </c>
      <c r="F77" s="5">
        <v>4.247</v>
      </c>
      <c r="G77" s="5">
        <v>14.128</v>
      </c>
      <c r="H77" s="9">
        <v>29</v>
      </c>
      <c r="I77" s="15"/>
      <c r="J77" s="39" t="s">
        <v>42</v>
      </c>
      <c r="K77" s="35"/>
      <c r="L77" s="36"/>
      <c r="M77" s="1">
        <v>38264</v>
      </c>
      <c r="N77" s="12" t="s">
        <v>2</v>
      </c>
      <c r="O77" s="3">
        <v>247.6</v>
      </c>
    </row>
    <row r="78" spans="2:15" ht="14.25">
      <c r="B78" s="1">
        <v>38264</v>
      </c>
      <c r="C78" s="12" t="s">
        <v>2</v>
      </c>
      <c r="E78" s="3">
        <v>247.6</v>
      </c>
      <c r="F78" s="5">
        <v>4.362</v>
      </c>
      <c r="G78" s="5">
        <v>13.756</v>
      </c>
      <c r="H78" s="9">
        <v>30</v>
      </c>
      <c r="I78" s="15"/>
      <c r="J78" s="39"/>
      <c r="K78" s="35"/>
      <c r="L78" s="36"/>
      <c r="M78" s="1">
        <v>37711</v>
      </c>
      <c r="N78" s="12" t="s">
        <v>21</v>
      </c>
      <c r="O78" s="3">
        <v>247.2</v>
      </c>
    </row>
    <row r="79" spans="2:15" ht="14.25">
      <c r="B79" s="1">
        <v>38278</v>
      </c>
      <c r="C79" s="12" t="s">
        <v>22</v>
      </c>
      <c r="E79" s="3">
        <v>255.2</v>
      </c>
      <c r="F79" s="5">
        <v>4.232</v>
      </c>
      <c r="G79" s="5">
        <v>14.178</v>
      </c>
      <c r="H79" s="9">
        <v>31</v>
      </c>
      <c r="I79" s="15"/>
      <c r="J79" s="39"/>
      <c r="K79" s="35"/>
      <c r="L79" s="36"/>
      <c r="M79" s="1">
        <v>38040</v>
      </c>
      <c r="N79" s="12" t="s">
        <v>21</v>
      </c>
      <c r="O79" s="3">
        <v>246.4</v>
      </c>
    </row>
    <row r="80" spans="2:15" ht="14.25">
      <c r="B80" s="1">
        <v>38292</v>
      </c>
      <c r="C80" s="12" t="s">
        <v>18</v>
      </c>
      <c r="E80" s="3">
        <v>248.3</v>
      </c>
      <c r="F80" s="5">
        <v>4.35</v>
      </c>
      <c r="G80" s="5">
        <v>13.794</v>
      </c>
      <c r="H80" s="9">
        <v>32</v>
      </c>
      <c r="I80" s="15"/>
      <c r="J80" s="39"/>
      <c r="K80" s="35"/>
      <c r="L80" s="36"/>
      <c r="M80" s="1">
        <v>37907</v>
      </c>
      <c r="N80" s="12" t="s">
        <v>22</v>
      </c>
      <c r="O80" s="3">
        <v>243.6</v>
      </c>
    </row>
    <row r="81" spans="2:15" ht="14.25">
      <c r="B81" s="1">
        <v>38306</v>
      </c>
      <c r="C81" s="12" t="s">
        <v>22</v>
      </c>
      <c r="E81" s="3">
        <v>254.4</v>
      </c>
      <c r="F81" s="5">
        <v>4.245</v>
      </c>
      <c r="G81" s="5">
        <v>14.133</v>
      </c>
      <c r="H81" s="9">
        <v>33</v>
      </c>
      <c r="I81" s="15"/>
      <c r="J81" s="39"/>
      <c r="K81" s="35"/>
      <c r="L81" s="36"/>
      <c r="M81" s="1">
        <v>38124</v>
      </c>
      <c r="N81" s="12" t="s">
        <v>18</v>
      </c>
      <c r="O81" s="3">
        <v>243.3</v>
      </c>
    </row>
    <row r="82" spans="2:15" ht="15">
      <c r="B82" s="1">
        <v>38320</v>
      </c>
      <c r="C82" s="12" t="s">
        <v>22</v>
      </c>
      <c r="E82" s="3">
        <v>251.8</v>
      </c>
      <c r="F82" s="5">
        <v>4.289</v>
      </c>
      <c r="G82" s="5">
        <v>13.989</v>
      </c>
      <c r="H82" s="9">
        <v>34</v>
      </c>
      <c r="I82" s="15"/>
      <c r="J82" s="39"/>
      <c r="K82" s="35"/>
      <c r="L82" s="36"/>
      <c r="M82" s="1">
        <v>37767</v>
      </c>
      <c r="N82" s="12" t="s">
        <v>25</v>
      </c>
      <c r="O82" s="10">
        <v>243.2</v>
      </c>
    </row>
    <row r="83" spans="2:13" ht="14.25">
      <c r="B83" s="1"/>
      <c r="C83" s="12"/>
      <c r="F83" s="5"/>
      <c r="G83" s="5"/>
      <c r="H83" s="9"/>
      <c r="I83" s="15"/>
      <c r="J83" s="34"/>
      <c r="K83" s="35"/>
      <c r="L83" s="36"/>
      <c r="M83" s="1"/>
    </row>
    <row r="84" spans="2:15" ht="15">
      <c r="B84" s="1"/>
      <c r="C84" s="48" t="s">
        <v>76</v>
      </c>
      <c r="D84" s="10"/>
      <c r="E84" s="10">
        <f>SUM(E66:E83)/17</f>
        <v>252.03529411764708</v>
      </c>
      <c r="F84" s="16">
        <f>SUM(F66:F83)/17</f>
        <v>4.2860588235294115</v>
      </c>
      <c r="G84" s="16">
        <f>SUM(G66:G83)/17</f>
        <v>14.002000000000002</v>
      </c>
      <c r="H84" s="9"/>
      <c r="I84" s="15"/>
      <c r="J84" s="34"/>
      <c r="K84" s="35"/>
      <c r="L84" s="36"/>
      <c r="M84" s="1"/>
      <c r="N84" s="43" t="s">
        <v>66</v>
      </c>
      <c r="O84" s="10">
        <f>SUM(O49:O83)/34</f>
        <v>251.70294117647063</v>
      </c>
    </row>
    <row r="85" spans="2:17" ht="14.25">
      <c r="B85" s="1"/>
      <c r="C85" s="12"/>
      <c r="F85" s="5"/>
      <c r="G85" s="5"/>
      <c r="H85" s="9"/>
      <c r="I85" s="15"/>
      <c r="J85" s="34"/>
      <c r="K85" s="35"/>
      <c r="L85" s="36"/>
      <c r="M85" s="1"/>
      <c r="N85" s="7"/>
      <c r="Q85" s="2"/>
    </row>
    <row r="86" spans="2:17" ht="15">
      <c r="B86" s="1"/>
      <c r="H86" s="9"/>
      <c r="I86" s="15"/>
      <c r="J86" s="34"/>
      <c r="K86" s="35"/>
      <c r="L86" s="36"/>
      <c r="M86" s="1"/>
      <c r="N86" s="2"/>
      <c r="O86" s="10"/>
      <c r="Q86" s="2"/>
    </row>
    <row r="87" spans="2:17" ht="15">
      <c r="B87" s="1"/>
      <c r="C87" s="18" t="s">
        <v>3</v>
      </c>
      <c r="F87" s="10" t="s">
        <v>15</v>
      </c>
      <c r="H87" s="9"/>
      <c r="I87" s="15"/>
      <c r="J87" s="34"/>
      <c r="K87" s="35"/>
      <c r="L87" s="11" t="s">
        <v>61</v>
      </c>
      <c r="Q87" s="2"/>
    </row>
    <row r="88" spans="2:17" ht="15">
      <c r="B88" s="1"/>
      <c r="C88" s="2"/>
      <c r="F88" s="10" t="s">
        <v>14</v>
      </c>
      <c r="J88" s="1"/>
      <c r="K88" s="4"/>
      <c r="L88" s="9"/>
      <c r="M88" s="1"/>
      <c r="N88" s="20"/>
      <c r="P88" s="9"/>
      <c r="Q88" s="2"/>
    </row>
    <row r="89" spans="2:16" ht="15">
      <c r="B89" s="1">
        <v>37641</v>
      </c>
      <c r="C89" s="2" t="s">
        <v>4</v>
      </c>
      <c r="D89" s="9"/>
      <c r="E89" s="3">
        <v>245.3</v>
      </c>
      <c r="F89" s="3">
        <v>217.7</v>
      </c>
      <c r="G89" s="9">
        <v>1</v>
      </c>
      <c r="J89" s="1"/>
      <c r="K89" s="4"/>
      <c r="L89" s="1">
        <v>38236</v>
      </c>
      <c r="M89" s="12" t="s">
        <v>5</v>
      </c>
      <c r="N89" s="10">
        <v>253</v>
      </c>
      <c r="P89" s="9"/>
    </row>
    <row r="90" spans="2:16" ht="14.25">
      <c r="B90" s="1">
        <v>37655</v>
      </c>
      <c r="C90" s="2" t="s">
        <v>12</v>
      </c>
      <c r="D90" s="9"/>
      <c r="E90" s="3">
        <v>244.7</v>
      </c>
      <c r="F90" s="3">
        <v>232.6</v>
      </c>
      <c r="G90" s="9">
        <v>2</v>
      </c>
      <c r="J90" s="1"/>
      <c r="K90" s="4"/>
      <c r="L90" s="1">
        <v>38096</v>
      </c>
      <c r="M90" s="12" t="s">
        <v>19</v>
      </c>
      <c r="N90" s="3">
        <v>250.8</v>
      </c>
      <c r="P90" s="2"/>
    </row>
    <row r="91" spans="2:16" ht="15">
      <c r="B91" s="1">
        <v>37669</v>
      </c>
      <c r="C91" s="2" t="s">
        <v>5</v>
      </c>
      <c r="D91" s="9"/>
      <c r="E91" s="3">
        <v>246</v>
      </c>
      <c r="F91" s="3">
        <v>239.3</v>
      </c>
      <c r="G91" s="9">
        <v>3</v>
      </c>
      <c r="I91" s="11" t="s">
        <v>26</v>
      </c>
      <c r="L91" s="1">
        <v>38082</v>
      </c>
      <c r="M91" s="12" t="s">
        <v>22</v>
      </c>
      <c r="N91" s="3">
        <v>250.7</v>
      </c>
      <c r="P91" s="2"/>
    </row>
    <row r="92" spans="2:17" ht="14.25">
      <c r="B92" s="1">
        <v>37683</v>
      </c>
      <c r="C92" s="2" t="s">
        <v>12</v>
      </c>
      <c r="D92" s="9"/>
      <c r="E92" s="3">
        <v>239.8</v>
      </c>
      <c r="F92" s="3">
        <v>236.5</v>
      </c>
      <c r="G92" s="9">
        <v>4</v>
      </c>
      <c r="I92" s="1" t="s">
        <v>11</v>
      </c>
      <c r="J92" s="3" t="s">
        <v>69</v>
      </c>
      <c r="L92" s="1">
        <v>38306</v>
      </c>
      <c r="M92" s="12" t="s">
        <v>25</v>
      </c>
      <c r="N92" s="3">
        <v>250.1</v>
      </c>
      <c r="P92" s="2"/>
      <c r="Q92" s="2"/>
    </row>
    <row r="93" spans="2:17" ht="15">
      <c r="B93" s="1">
        <v>37697</v>
      </c>
      <c r="C93" s="2" t="s">
        <v>19</v>
      </c>
      <c r="D93" s="9"/>
      <c r="E93" s="3">
        <v>246.4</v>
      </c>
      <c r="F93" s="3">
        <v>232.8</v>
      </c>
      <c r="G93" s="9">
        <v>5</v>
      </c>
      <c r="I93" s="10">
        <f>SUM(E89:E105)/17</f>
        <v>241.08235294117645</v>
      </c>
      <c r="J93" s="10">
        <f>SUM(F89:F105)/17</f>
        <v>233.92352941176472</v>
      </c>
      <c r="L93" s="1">
        <v>38110</v>
      </c>
      <c r="M93" s="12" t="s">
        <v>19</v>
      </c>
      <c r="N93" s="3">
        <v>249.1</v>
      </c>
      <c r="P93" s="14"/>
      <c r="Q93" s="2"/>
    </row>
    <row r="94" spans="2:17" ht="15">
      <c r="B94" s="1">
        <v>37711</v>
      </c>
      <c r="C94" s="2" t="s">
        <v>19</v>
      </c>
      <c r="E94" s="10">
        <v>219.1</v>
      </c>
      <c r="F94" s="3">
        <v>238.1</v>
      </c>
      <c r="G94" s="9">
        <v>6</v>
      </c>
      <c r="L94" s="1">
        <v>38026</v>
      </c>
      <c r="M94" s="12" t="s">
        <v>2</v>
      </c>
      <c r="N94" s="3">
        <v>247.9</v>
      </c>
      <c r="P94" s="14"/>
      <c r="Q94" s="2"/>
    </row>
    <row r="95" spans="2:17" ht="14.25">
      <c r="B95" s="1">
        <v>37725</v>
      </c>
      <c r="C95" s="12" t="s">
        <v>21</v>
      </c>
      <c r="E95" s="3">
        <v>244.3</v>
      </c>
      <c r="F95" s="3">
        <v>246</v>
      </c>
      <c r="G95" s="9">
        <v>7</v>
      </c>
      <c r="L95" s="1">
        <v>38320</v>
      </c>
      <c r="M95" s="12" t="s">
        <v>12</v>
      </c>
      <c r="N95" s="3">
        <v>247.7</v>
      </c>
      <c r="P95" s="14"/>
      <c r="Q95" s="2"/>
    </row>
    <row r="96" spans="2:17" ht="14.25">
      <c r="B96" s="1">
        <v>37739</v>
      </c>
      <c r="C96" s="12" t="s">
        <v>21</v>
      </c>
      <c r="E96" s="3">
        <v>246.8</v>
      </c>
      <c r="F96" s="3">
        <v>233.8</v>
      </c>
      <c r="G96" s="9">
        <v>8</v>
      </c>
      <c r="L96" s="1">
        <v>38292</v>
      </c>
      <c r="M96" s="12" t="s">
        <v>25</v>
      </c>
      <c r="N96" s="3">
        <v>247.4</v>
      </c>
      <c r="P96" s="14"/>
      <c r="Q96" s="2"/>
    </row>
    <row r="97" spans="2:17" ht="14.25">
      <c r="B97" s="1">
        <v>37753</v>
      </c>
      <c r="C97" s="12" t="s">
        <v>25</v>
      </c>
      <c r="E97" s="3">
        <v>242.8</v>
      </c>
      <c r="F97" s="3">
        <v>228.4</v>
      </c>
      <c r="G97" s="9">
        <v>9</v>
      </c>
      <c r="H97" s="9"/>
      <c r="I97" s="1"/>
      <c r="J97" s="1"/>
      <c r="K97" s="2"/>
      <c r="L97" s="1">
        <v>37949</v>
      </c>
      <c r="M97" s="12" t="s">
        <v>5</v>
      </c>
      <c r="N97" s="3">
        <v>247.3</v>
      </c>
      <c r="P97" s="14"/>
      <c r="Q97" s="2"/>
    </row>
    <row r="98" spans="2:17" ht="15">
      <c r="B98" s="1">
        <v>37767</v>
      </c>
      <c r="C98" s="12" t="s">
        <v>19</v>
      </c>
      <c r="E98" s="3">
        <v>235.7</v>
      </c>
      <c r="F98" s="10">
        <v>215</v>
      </c>
      <c r="G98" s="9">
        <v>10</v>
      </c>
      <c r="H98" s="9"/>
      <c r="I98" s="1"/>
      <c r="J98" s="1"/>
      <c r="K98" s="2"/>
      <c r="L98" s="1">
        <v>37739</v>
      </c>
      <c r="M98" s="12" t="s">
        <v>21</v>
      </c>
      <c r="N98" s="3">
        <v>246.8</v>
      </c>
      <c r="P98" s="14"/>
      <c r="Q98" s="2"/>
    </row>
    <row r="99" spans="2:17" ht="14.25">
      <c r="B99" s="1">
        <v>37865</v>
      </c>
      <c r="C99" s="12" t="s">
        <v>25</v>
      </c>
      <c r="E99" s="3">
        <v>238.8</v>
      </c>
      <c r="F99" s="3">
        <v>245.8</v>
      </c>
      <c r="G99" s="9">
        <v>11</v>
      </c>
      <c r="H99" s="9"/>
      <c r="I99" s="1"/>
      <c r="J99" s="1"/>
      <c r="K99" s="2"/>
      <c r="L99" s="1">
        <v>37893</v>
      </c>
      <c r="M99" s="12" t="s">
        <v>12</v>
      </c>
      <c r="N99" s="3">
        <v>246.8</v>
      </c>
      <c r="P99" s="14"/>
      <c r="Q99" s="2"/>
    </row>
    <row r="100" spans="2:17" ht="14.25">
      <c r="B100" s="1">
        <v>37879</v>
      </c>
      <c r="C100" s="12" t="s">
        <v>12</v>
      </c>
      <c r="E100" s="3">
        <v>238.8</v>
      </c>
      <c r="F100" s="3">
        <v>227.2</v>
      </c>
      <c r="G100" s="9">
        <v>12</v>
      </c>
      <c r="H100" s="9"/>
      <c r="I100" s="1"/>
      <c r="J100" s="1"/>
      <c r="K100" s="2"/>
      <c r="L100" s="1">
        <v>38250</v>
      </c>
      <c r="M100" s="12" t="s">
        <v>77</v>
      </c>
      <c r="N100" s="3">
        <v>246.6</v>
      </c>
      <c r="P100" s="14"/>
      <c r="Q100" s="2"/>
    </row>
    <row r="101" spans="2:17" ht="14.25">
      <c r="B101" s="1">
        <v>37893</v>
      </c>
      <c r="C101" s="12" t="s">
        <v>12</v>
      </c>
      <c r="E101" s="3">
        <v>246.8</v>
      </c>
      <c r="F101" s="3">
        <v>234.4</v>
      </c>
      <c r="G101" s="9">
        <v>13</v>
      </c>
      <c r="H101" s="9"/>
      <c r="I101" s="1"/>
      <c r="L101" s="1">
        <v>37697</v>
      </c>
      <c r="M101" s="2" t="s">
        <v>19</v>
      </c>
      <c r="N101" s="3">
        <v>246.4</v>
      </c>
      <c r="P101" s="14"/>
      <c r="Q101" s="2"/>
    </row>
    <row r="102" spans="2:17" ht="14.25">
      <c r="B102" s="1">
        <v>37907</v>
      </c>
      <c r="C102" s="12" t="s">
        <v>19</v>
      </c>
      <c r="E102" s="3">
        <v>235.1</v>
      </c>
      <c r="F102" s="3">
        <v>235.4</v>
      </c>
      <c r="G102" s="9">
        <v>14</v>
      </c>
      <c r="H102" s="9"/>
      <c r="I102" s="1"/>
      <c r="J102" s="1"/>
      <c r="K102" s="2"/>
      <c r="L102" s="1">
        <v>38264</v>
      </c>
      <c r="M102" s="12" t="s">
        <v>22</v>
      </c>
      <c r="N102" s="3">
        <v>246.3</v>
      </c>
      <c r="P102" s="14"/>
      <c r="Q102" s="2"/>
    </row>
    <row r="103" spans="2:17" ht="14.25">
      <c r="B103" s="1">
        <v>37921</v>
      </c>
      <c r="C103" s="12" t="s">
        <v>25</v>
      </c>
      <c r="E103" s="3">
        <v>237.7</v>
      </c>
      <c r="F103" s="3">
        <v>241.4</v>
      </c>
      <c r="G103" s="9">
        <v>15</v>
      </c>
      <c r="H103" s="9"/>
      <c r="I103" s="1"/>
      <c r="J103" s="1"/>
      <c r="K103" s="2"/>
      <c r="L103" s="1">
        <v>38068</v>
      </c>
      <c r="M103" s="12" t="s">
        <v>5</v>
      </c>
      <c r="N103" s="3">
        <v>246.2</v>
      </c>
      <c r="P103" s="2"/>
      <c r="Q103" s="2"/>
    </row>
    <row r="104" spans="2:17" ht="14.25">
      <c r="B104" s="1">
        <v>37935</v>
      </c>
      <c r="C104" s="12" t="s">
        <v>21</v>
      </c>
      <c r="E104" s="3">
        <v>243</v>
      </c>
      <c r="F104" s="3">
        <v>238.3</v>
      </c>
      <c r="G104" s="9">
        <v>16</v>
      </c>
      <c r="H104" s="9"/>
      <c r="I104" s="1"/>
      <c r="L104" s="1">
        <v>37669</v>
      </c>
      <c r="M104" s="2" t="s">
        <v>5</v>
      </c>
      <c r="N104" s="3">
        <v>246</v>
      </c>
      <c r="P104" s="2"/>
      <c r="Q104" s="2"/>
    </row>
    <row r="105" spans="2:17" ht="14.25">
      <c r="B105" s="1">
        <v>37949</v>
      </c>
      <c r="C105" s="12" t="s">
        <v>5</v>
      </c>
      <c r="E105" s="3">
        <v>247.3</v>
      </c>
      <c r="F105" s="3">
        <v>234</v>
      </c>
      <c r="G105" s="9">
        <v>17</v>
      </c>
      <c r="H105" s="9"/>
      <c r="I105" s="1"/>
      <c r="L105" s="1">
        <v>38012</v>
      </c>
      <c r="M105" s="12" t="s">
        <v>18</v>
      </c>
      <c r="N105" s="3">
        <v>246</v>
      </c>
      <c r="P105" s="2"/>
      <c r="Q105" s="2"/>
    </row>
    <row r="106" spans="2:17" ht="15">
      <c r="B106" s="1">
        <v>37998</v>
      </c>
      <c r="C106" s="12" t="s">
        <v>12</v>
      </c>
      <c r="D106" s="10"/>
      <c r="E106" s="3">
        <v>243.2</v>
      </c>
      <c r="F106" s="3">
        <v>240.7</v>
      </c>
      <c r="G106" s="9">
        <v>18</v>
      </c>
      <c r="L106" s="1">
        <v>37641</v>
      </c>
      <c r="M106" s="2" t="s">
        <v>4</v>
      </c>
      <c r="N106" s="3">
        <v>245.3</v>
      </c>
      <c r="P106" s="2"/>
      <c r="Q106" s="2"/>
    </row>
    <row r="107" spans="2:17" ht="14.25">
      <c r="B107" s="1">
        <v>38012</v>
      </c>
      <c r="C107" s="12" t="s">
        <v>18</v>
      </c>
      <c r="E107" s="3">
        <v>246</v>
      </c>
      <c r="F107" s="3">
        <v>244</v>
      </c>
      <c r="G107" s="9">
        <v>19</v>
      </c>
      <c r="L107" s="1">
        <v>37655</v>
      </c>
      <c r="M107" s="2" t="s">
        <v>12</v>
      </c>
      <c r="N107" s="3">
        <v>244.7</v>
      </c>
      <c r="P107" s="2"/>
      <c r="Q107" s="2"/>
    </row>
    <row r="108" spans="2:17" ht="14.25">
      <c r="B108" s="1">
        <v>38026</v>
      </c>
      <c r="C108" s="12" t="s">
        <v>2</v>
      </c>
      <c r="E108" s="3">
        <v>247.9</v>
      </c>
      <c r="F108" s="3">
        <v>246.9</v>
      </c>
      <c r="G108" s="9">
        <v>20</v>
      </c>
      <c r="L108" s="1">
        <v>37725</v>
      </c>
      <c r="M108" s="12" t="s">
        <v>21</v>
      </c>
      <c r="N108" s="3">
        <v>244.3</v>
      </c>
      <c r="P108" s="2"/>
      <c r="Q108" s="2"/>
    </row>
    <row r="109" spans="2:17" ht="14.25">
      <c r="B109" s="1">
        <v>38040</v>
      </c>
      <c r="C109" s="12" t="s">
        <v>4</v>
      </c>
      <c r="E109" s="3">
        <v>233.2</v>
      </c>
      <c r="F109" s="3">
        <v>237.2</v>
      </c>
      <c r="G109" s="9">
        <v>21</v>
      </c>
      <c r="L109" s="1">
        <v>37998</v>
      </c>
      <c r="M109" s="12" t="s">
        <v>12</v>
      </c>
      <c r="N109" s="3">
        <v>243.2</v>
      </c>
      <c r="P109" s="2"/>
      <c r="Q109" s="2"/>
    </row>
    <row r="110" spans="2:17" ht="14.25">
      <c r="B110" s="1">
        <v>38054</v>
      </c>
      <c r="C110" s="12" t="s">
        <v>12</v>
      </c>
      <c r="E110" s="3">
        <v>240.3</v>
      </c>
      <c r="F110" s="3">
        <v>223.2</v>
      </c>
      <c r="G110" s="9">
        <v>22</v>
      </c>
      <c r="L110" s="1">
        <v>38278</v>
      </c>
      <c r="M110" s="12" t="s">
        <v>19</v>
      </c>
      <c r="N110" s="3">
        <v>243.2</v>
      </c>
      <c r="P110" s="2"/>
      <c r="Q110" s="2"/>
    </row>
    <row r="111" spans="2:17" ht="15">
      <c r="B111" s="1">
        <v>38068</v>
      </c>
      <c r="C111" s="12" t="s">
        <v>5</v>
      </c>
      <c r="E111" s="3">
        <v>246.2</v>
      </c>
      <c r="F111" s="10">
        <v>247.2</v>
      </c>
      <c r="G111" s="9">
        <v>23</v>
      </c>
      <c r="L111" s="1">
        <v>37935</v>
      </c>
      <c r="M111" s="12" t="s">
        <v>21</v>
      </c>
      <c r="N111" s="3">
        <v>243</v>
      </c>
      <c r="P111" s="2"/>
      <c r="Q111" s="2"/>
    </row>
    <row r="112" spans="2:17" ht="14.25">
      <c r="B112" s="1">
        <v>38082</v>
      </c>
      <c r="C112" s="12" t="s">
        <v>22</v>
      </c>
      <c r="E112" s="3">
        <v>250.7</v>
      </c>
      <c r="F112" s="3">
        <v>241.7</v>
      </c>
      <c r="G112" s="9">
        <v>24</v>
      </c>
      <c r="L112" s="1">
        <v>37753</v>
      </c>
      <c r="M112" s="12" t="s">
        <v>25</v>
      </c>
      <c r="N112" s="3">
        <v>242.8</v>
      </c>
      <c r="P112" s="2"/>
      <c r="Q112" s="2"/>
    </row>
    <row r="113" spans="2:17" ht="14.25">
      <c r="B113" s="1">
        <v>38096</v>
      </c>
      <c r="C113" s="12" t="s">
        <v>19</v>
      </c>
      <c r="E113" s="3">
        <v>250.8</v>
      </c>
      <c r="F113" s="3">
        <v>242.9</v>
      </c>
      <c r="G113" s="9">
        <v>25</v>
      </c>
      <c r="L113" s="1">
        <v>38054</v>
      </c>
      <c r="M113" s="12" t="s">
        <v>12</v>
      </c>
      <c r="N113" s="3">
        <v>240.3</v>
      </c>
      <c r="P113" s="2"/>
      <c r="Q113" s="2"/>
    </row>
    <row r="114" spans="2:17" ht="14.25">
      <c r="B114" s="1">
        <v>38110</v>
      </c>
      <c r="C114" s="12" t="s">
        <v>19</v>
      </c>
      <c r="E114" s="3">
        <v>249.1</v>
      </c>
      <c r="F114" s="3">
        <v>235.9</v>
      </c>
      <c r="G114" s="9">
        <v>26</v>
      </c>
      <c r="L114" s="1">
        <v>37683</v>
      </c>
      <c r="M114" s="2" t="s">
        <v>12</v>
      </c>
      <c r="N114" s="3">
        <v>239.8</v>
      </c>
      <c r="P114" s="2"/>
      <c r="Q114" s="2"/>
    </row>
    <row r="115" spans="2:17" ht="14.25">
      <c r="B115" s="1">
        <v>38124</v>
      </c>
      <c r="C115" s="12" t="s">
        <v>2</v>
      </c>
      <c r="E115" s="3">
        <v>235.7</v>
      </c>
      <c r="F115" s="3">
        <v>228.3</v>
      </c>
      <c r="G115" s="9">
        <v>27</v>
      </c>
      <c r="L115" s="1">
        <v>37865</v>
      </c>
      <c r="M115" s="12" t="s">
        <v>25</v>
      </c>
      <c r="N115" s="3">
        <v>238.8</v>
      </c>
      <c r="P115" s="2"/>
      <c r="Q115" s="2"/>
    </row>
    <row r="116" spans="2:17" ht="15">
      <c r="B116" s="1">
        <v>38236</v>
      </c>
      <c r="C116" s="12" t="s">
        <v>5</v>
      </c>
      <c r="E116" s="10">
        <v>253</v>
      </c>
      <c r="F116" s="3">
        <v>239.2</v>
      </c>
      <c r="G116" s="9">
        <v>28</v>
      </c>
      <c r="L116" s="1">
        <v>37879</v>
      </c>
      <c r="M116" s="12" t="s">
        <v>12</v>
      </c>
      <c r="N116" s="3">
        <v>238.8</v>
      </c>
      <c r="P116" s="2"/>
      <c r="Q116" s="2"/>
    </row>
    <row r="117" spans="2:17" ht="14.25">
      <c r="B117" s="1">
        <v>38250</v>
      </c>
      <c r="C117" s="12" t="s">
        <v>77</v>
      </c>
      <c r="E117" s="3">
        <v>246.6</v>
      </c>
      <c r="F117" s="3">
        <v>219.8</v>
      </c>
      <c r="G117" s="9">
        <v>29</v>
      </c>
      <c r="L117" s="1">
        <v>37921</v>
      </c>
      <c r="M117" s="12" t="s">
        <v>25</v>
      </c>
      <c r="N117" s="3">
        <v>237.7</v>
      </c>
      <c r="P117" s="2"/>
      <c r="Q117" s="2"/>
    </row>
    <row r="118" spans="2:17" ht="14.25">
      <c r="B118" s="1">
        <v>38264</v>
      </c>
      <c r="C118" s="12" t="s">
        <v>22</v>
      </c>
      <c r="E118" s="3">
        <v>246.3</v>
      </c>
      <c r="F118" s="3">
        <v>236.2</v>
      </c>
      <c r="G118" s="9">
        <v>30</v>
      </c>
      <c r="L118" s="1">
        <v>37767</v>
      </c>
      <c r="M118" s="12" t="s">
        <v>19</v>
      </c>
      <c r="N118" s="3">
        <v>235.7</v>
      </c>
      <c r="P118" s="2"/>
      <c r="Q118" s="2"/>
    </row>
    <row r="119" spans="2:17" ht="14.25">
      <c r="B119" s="1">
        <v>38278</v>
      </c>
      <c r="C119" s="12" t="s">
        <v>19</v>
      </c>
      <c r="E119" s="3">
        <v>243.2</v>
      </c>
      <c r="F119" s="3">
        <v>234.2</v>
      </c>
      <c r="G119" s="9">
        <v>31</v>
      </c>
      <c r="L119" s="1">
        <v>38124</v>
      </c>
      <c r="M119" s="12" t="s">
        <v>2</v>
      </c>
      <c r="N119" s="3">
        <v>235.7</v>
      </c>
      <c r="P119" s="2"/>
      <c r="Q119" s="2"/>
    </row>
    <row r="120" spans="2:17" ht="14.25">
      <c r="B120" s="1">
        <v>38292</v>
      </c>
      <c r="C120" s="12" t="s">
        <v>25</v>
      </c>
      <c r="E120" s="3">
        <v>247.4</v>
      </c>
      <c r="F120" s="3">
        <v>230.4</v>
      </c>
      <c r="G120" s="9">
        <v>32</v>
      </c>
      <c r="L120" s="1">
        <v>37907</v>
      </c>
      <c r="M120" s="12" t="s">
        <v>19</v>
      </c>
      <c r="N120" s="3">
        <v>235.1</v>
      </c>
      <c r="P120" s="2"/>
      <c r="Q120" s="2"/>
    </row>
    <row r="121" spans="2:17" ht="14.25">
      <c r="B121" s="1">
        <v>38306</v>
      </c>
      <c r="C121" s="12" t="s">
        <v>25</v>
      </c>
      <c r="E121" s="3">
        <v>250.1</v>
      </c>
      <c r="F121" s="3">
        <v>239</v>
      </c>
      <c r="G121" s="9">
        <v>33</v>
      </c>
      <c r="L121" s="1">
        <v>38040</v>
      </c>
      <c r="M121" s="12" t="s">
        <v>4</v>
      </c>
      <c r="N121" s="3">
        <v>233.2</v>
      </c>
      <c r="P121" s="2"/>
      <c r="Q121" s="2"/>
    </row>
    <row r="122" spans="2:17" ht="15">
      <c r="B122" s="1">
        <v>38320</v>
      </c>
      <c r="C122" s="12" t="s">
        <v>12</v>
      </c>
      <c r="E122" s="3">
        <v>247.7</v>
      </c>
      <c r="F122" s="3">
        <v>235.8</v>
      </c>
      <c r="G122" s="9">
        <v>34</v>
      </c>
      <c r="L122" s="1">
        <v>37711</v>
      </c>
      <c r="M122" s="2" t="s">
        <v>19</v>
      </c>
      <c r="N122" s="10">
        <v>219.1</v>
      </c>
      <c r="P122" s="2"/>
      <c r="Q122" s="2"/>
    </row>
    <row r="123" spans="2:17" ht="14.25">
      <c r="B123" s="1"/>
      <c r="C123" s="12"/>
      <c r="G123" s="9"/>
      <c r="L123" s="1"/>
      <c r="M123" s="12"/>
      <c r="P123" s="2"/>
      <c r="Q123" s="2"/>
    </row>
    <row r="124" spans="2:17" ht="15">
      <c r="B124" s="1"/>
      <c r="C124" s="43" t="s">
        <v>76</v>
      </c>
      <c r="D124" s="10"/>
      <c r="E124" s="10">
        <f>SUM(E106:E123)/17</f>
        <v>245.72941176470587</v>
      </c>
      <c r="F124" s="10">
        <f>SUM(F106:F123)/17</f>
        <v>236.62352941176474</v>
      </c>
      <c r="G124" s="9"/>
      <c r="L124" s="1"/>
      <c r="M124" s="7" t="s">
        <v>66</v>
      </c>
      <c r="N124" s="10">
        <f>SUM(N89:N123)/34</f>
        <v>243.4058823529412</v>
      </c>
      <c r="P124" s="2"/>
      <c r="Q124" s="2"/>
    </row>
    <row r="125" spans="2:17" ht="15">
      <c r="B125" s="1"/>
      <c r="C125" s="12"/>
      <c r="L125" s="1"/>
      <c r="M125" s="2"/>
      <c r="N125" s="10"/>
      <c r="Q125" s="2"/>
    </row>
    <row r="126" spans="2:17" ht="15">
      <c r="B126" s="1"/>
      <c r="C126" s="12"/>
      <c r="L126" s="1"/>
      <c r="M126" s="2"/>
      <c r="N126" s="10"/>
      <c r="Q126" s="2"/>
    </row>
    <row r="127" ht="14.25">
      <c r="Q127" s="2"/>
    </row>
    <row r="128" spans="7:17" ht="14.25">
      <c r="G128" s="9"/>
      <c r="L128" s="2"/>
      <c r="Q128" s="2"/>
    </row>
    <row r="129" spans="3:10" ht="15">
      <c r="C129" s="18" t="s">
        <v>0</v>
      </c>
      <c r="G129" s="9"/>
      <c r="J129" s="11" t="s">
        <v>63</v>
      </c>
    </row>
    <row r="130" spans="2:12" ht="15">
      <c r="B130" s="1">
        <v>37641</v>
      </c>
      <c r="C130" s="12" t="s">
        <v>1</v>
      </c>
      <c r="E130" s="3">
        <v>217.7</v>
      </c>
      <c r="F130" s="9"/>
      <c r="G130" s="9">
        <v>1</v>
      </c>
      <c r="H130" s="2"/>
      <c r="J130" s="1">
        <v>38039</v>
      </c>
      <c r="K130" s="12" t="s">
        <v>22</v>
      </c>
      <c r="L130" s="10">
        <v>247.2</v>
      </c>
    </row>
    <row r="131" spans="2:12" ht="14.25">
      <c r="B131" s="1">
        <v>37655</v>
      </c>
      <c r="C131" s="12" t="s">
        <v>18</v>
      </c>
      <c r="E131" s="3">
        <v>232.6</v>
      </c>
      <c r="F131" s="9"/>
      <c r="G131" s="9">
        <v>2</v>
      </c>
      <c r="H131" s="2"/>
      <c r="J131" s="1">
        <v>38026</v>
      </c>
      <c r="K131" s="12" t="s">
        <v>19</v>
      </c>
      <c r="L131" s="3">
        <v>246.9</v>
      </c>
    </row>
    <row r="132" spans="2:12" ht="14.25">
      <c r="B132" s="1">
        <v>37669</v>
      </c>
      <c r="C132" s="12" t="s">
        <v>1</v>
      </c>
      <c r="E132" s="3">
        <v>239.3</v>
      </c>
      <c r="F132" s="9"/>
      <c r="G132" s="9">
        <v>3</v>
      </c>
      <c r="H132" s="2"/>
      <c r="J132" s="1">
        <v>37725</v>
      </c>
      <c r="K132" s="12" t="s">
        <v>2</v>
      </c>
      <c r="L132" s="3">
        <v>246</v>
      </c>
    </row>
    <row r="133" spans="2:12" ht="14.25">
      <c r="B133" s="1">
        <v>37683</v>
      </c>
      <c r="C133" s="12" t="s">
        <v>18</v>
      </c>
      <c r="E133" s="3">
        <v>236.5</v>
      </c>
      <c r="F133" s="9"/>
      <c r="G133" s="9">
        <v>4</v>
      </c>
      <c r="H133" s="2"/>
      <c r="J133" s="1">
        <v>37865</v>
      </c>
      <c r="K133" s="12" t="s">
        <v>12</v>
      </c>
      <c r="L133" s="3">
        <v>245.8</v>
      </c>
    </row>
    <row r="134" spans="2:12" ht="14.25">
      <c r="B134" s="1">
        <v>37697</v>
      </c>
      <c r="C134" s="12" t="s">
        <v>23</v>
      </c>
      <c r="E134" s="3">
        <v>232.8</v>
      </c>
      <c r="F134" s="9"/>
      <c r="G134" s="9">
        <v>5</v>
      </c>
      <c r="H134" s="2"/>
      <c r="J134" s="1">
        <v>38012</v>
      </c>
      <c r="K134" s="12" t="s">
        <v>2</v>
      </c>
      <c r="L134" s="3">
        <v>244</v>
      </c>
    </row>
    <row r="135" spans="2:12" ht="14.25">
      <c r="B135" s="1">
        <v>37711</v>
      </c>
      <c r="C135" s="12" t="s">
        <v>18</v>
      </c>
      <c r="E135" s="3">
        <v>238.1</v>
      </c>
      <c r="F135" s="9"/>
      <c r="G135" s="9">
        <v>6</v>
      </c>
      <c r="H135" s="2"/>
      <c r="J135" s="1">
        <v>38096</v>
      </c>
      <c r="K135" s="12" t="s">
        <v>25</v>
      </c>
      <c r="L135" s="3">
        <v>242.9</v>
      </c>
    </row>
    <row r="136" spans="2:12" ht="14.25">
      <c r="B136" s="1">
        <v>37725</v>
      </c>
      <c r="C136" s="12" t="s">
        <v>2</v>
      </c>
      <c r="E136" s="3">
        <v>246</v>
      </c>
      <c r="F136" s="9"/>
      <c r="G136" s="9">
        <v>7</v>
      </c>
      <c r="H136" s="2"/>
      <c r="J136" s="1">
        <v>38082</v>
      </c>
      <c r="K136" s="12" t="s">
        <v>25</v>
      </c>
      <c r="L136" s="3">
        <v>241.7</v>
      </c>
    </row>
    <row r="137" spans="2:12" ht="14.25">
      <c r="B137" s="1">
        <v>37739</v>
      </c>
      <c r="C137" s="12" t="s">
        <v>17</v>
      </c>
      <c r="E137" s="3">
        <v>233.8</v>
      </c>
      <c r="F137" s="9"/>
      <c r="G137" s="9">
        <v>8</v>
      </c>
      <c r="H137" s="2"/>
      <c r="J137" s="1">
        <v>37921</v>
      </c>
      <c r="K137" s="12" t="s">
        <v>19</v>
      </c>
      <c r="L137" s="3">
        <v>241.4</v>
      </c>
    </row>
    <row r="138" spans="2:12" ht="14.25">
      <c r="B138" s="1">
        <v>37753</v>
      </c>
      <c r="C138" s="12" t="s">
        <v>2</v>
      </c>
      <c r="E138" s="3">
        <v>228.4</v>
      </c>
      <c r="F138" s="9"/>
      <c r="G138" s="9">
        <v>9</v>
      </c>
      <c r="H138" s="2"/>
      <c r="J138" s="1">
        <v>37998</v>
      </c>
      <c r="K138" s="12" t="s">
        <v>2</v>
      </c>
      <c r="L138" s="3">
        <v>240.7</v>
      </c>
    </row>
    <row r="139" spans="2:12" ht="15">
      <c r="B139" s="1">
        <v>37767</v>
      </c>
      <c r="C139" s="12" t="s">
        <v>43</v>
      </c>
      <c r="E139" s="10">
        <v>215</v>
      </c>
      <c r="F139" s="9"/>
      <c r="G139" s="9">
        <v>10</v>
      </c>
      <c r="H139" s="2"/>
      <c r="J139" s="1">
        <v>37669</v>
      </c>
      <c r="K139" s="12" t="s">
        <v>1</v>
      </c>
      <c r="L139" s="3">
        <v>239.3</v>
      </c>
    </row>
    <row r="140" spans="2:12" ht="14.25">
      <c r="B140" s="1">
        <v>37865</v>
      </c>
      <c r="C140" s="12" t="s">
        <v>12</v>
      </c>
      <c r="E140" s="3">
        <v>245.8</v>
      </c>
      <c r="F140" s="9"/>
      <c r="G140" s="9">
        <v>11</v>
      </c>
      <c r="H140" s="2"/>
      <c r="J140" s="1">
        <v>38236</v>
      </c>
      <c r="K140" s="12" t="s">
        <v>12</v>
      </c>
      <c r="L140" s="3">
        <v>239.2</v>
      </c>
    </row>
    <row r="141" spans="2:12" ht="14.25">
      <c r="B141" s="1">
        <v>37879</v>
      </c>
      <c r="C141" s="12" t="s">
        <v>23</v>
      </c>
      <c r="E141" s="3">
        <v>227.2</v>
      </c>
      <c r="F141" s="9"/>
      <c r="G141" s="9">
        <v>12</v>
      </c>
      <c r="H141" s="2"/>
      <c r="J141" s="1">
        <v>38306</v>
      </c>
      <c r="K141" s="12" t="s">
        <v>2</v>
      </c>
      <c r="L141" s="3">
        <v>239</v>
      </c>
    </row>
    <row r="142" spans="2:12" ht="14.25">
      <c r="B142" s="1">
        <v>37893</v>
      </c>
      <c r="C142" s="12" t="s">
        <v>23</v>
      </c>
      <c r="E142" s="3">
        <v>234.4</v>
      </c>
      <c r="F142" s="9"/>
      <c r="G142" s="9">
        <v>13</v>
      </c>
      <c r="H142" s="2"/>
      <c r="J142" s="1">
        <v>37935</v>
      </c>
      <c r="K142" s="12" t="s">
        <v>5</v>
      </c>
      <c r="L142" s="3">
        <v>238.3</v>
      </c>
    </row>
    <row r="143" spans="2:12" ht="14.25">
      <c r="B143" s="1">
        <v>37907</v>
      </c>
      <c r="C143" s="12" t="s">
        <v>12</v>
      </c>
      <c r="E143" s="3">
        <v>235.4</v>
      </c>
      <c r="F143" s="9"/>
      <c r="G143" s="9">
        <v>14</v>
      </c>
      <c r="J143" s="1">
        <v>37711</v>
      </c>
      <c r="K143" s="12" t="s">
        <v>18</v>
      </c>
      <c r="L143" s="3">
        <v>238.1</v>
      </c>
    </row>
    <row r="144" spans="2:12" ht="14.25">
      <c r="B144" s="1">
        <v>37921</v>
      </c>
      <c r="C144" s="12" t="s">
        <v>19</v>
      </c>
      <c r="E144" s="3">
        <v>241.4</v>
      </c>
      <c r="F144" s="9"/>
      <c r="G144" s="9">
        <v>15</v>
      </c>
      <c r="J144" s="1">
        <v>38040</v>
      </c>
      <c r="K144" s="12" t="s">
        <v>22</v>
      </c>
      <c r="L144" s="3">
        <v>237.2</v>
      </c>
    </row>
    <row r="145" spans="2:12" ht="14.25">
      <c r="B145" s="1">
        <v>37935</v>
      </c>
      <c r="C145" s="12" t="s">
        <v>5</v>
      </c>
      <c r="E145" s="3">
        <v>238.3</v>
      </c>
      <c r="F145" s="9"/>
      <c r="G145" s="9">
        <v>16</v>
      </c>
      <c r="J145" s="1">
        <v>37683</v>
      </c>
      <c r="K145" s="12" t="s">
        <v>18</v>
      </c>
      <c r="L145" s="3">
        <v>236.5</v>
      </c>
    </row>
    <row r="146" spans="2:12" ht="14.25">
      <c r="B146" s="1">
        <v>37949</v>
      </c>
      <c r="C146" s="12" t="s">
        <v>23</v>
      </c>
      <c r="E146" s="3">
        <v>234</v>
      </c>
      <c r="F146" s="9"/>
      <c r="G146" s="9">
        <v>17</v>
      </c>
      <c r="J146" s="1">
        <v>38264</v>
      </c>
      <c r="K146" s="12" t="s">
        <v>5</v>
      </c>
      <c r="L146" s="3">
        <v>236.2</v>
      </c>
    </row>
    <row r="147" spans="2:12" ht="15">
      <c r="B147" s="1">
        <v>37998</v>
      </c>
      <c r="C147" s="12" t="s">
        <v>2</v>
      </c>
      <c r="D147" s="10"/>
      <c r="E147" s="3">
        <v>240.7</v>
      </c>
      <c r="F147" s="9">
        <v>1</v>
      </c>
      <c r="G147" s="9">
        <v>18</v>
      </c>
      <c r="J147" s="1">
        <v>38110</v>
      </c>
      <c r="K147" s="12" t="s">
        <v>18</v>
      </c>
      <c r="L147" s="3">
        <v>235.9</v>
      </c>
    </row>
    <row r="148" spans="2:12" ht="14.25">
      <c r="B148" s="1">
        <v>38012</v>
      </c>
      <c r="C148" s="12" t="s">
        <v>2</v>
      </c>
      <c r="E148" s="3">
        <v>244</v>
      </c>
      <c r="F148" s="9">
        <v>2</v>
      </c>
      <c r="G148" s="9">
        <v>19</v>
      </c>
      <c r="J148" s="1">
        <v>38320</v>
      </c>
      <c r="K148" s="12" t="s">
        <v>19</v>
      </c>
      <c r="L148" s="3">
        <v>235.8</v>
      </c>
    </row>
    <row r="149" spans="2:12" ht="14.25">
      <c r="B149" s="1">
        <v>38026</v>
      </c>
      <c r="C149" s="12" t="s">
        <v>19</v>
      </c>
      <c r="E149" s="3">
        <v>246.9</v>
      </c>
      <c r="F149" s="9">
        <v>3</v>
      </c>
      <c r="G149" s="9">
        <v>20</v>
      </c>
      <c r="J149" s="1">
        <v>37907</v>
      </c>
      <c r="K149" s="12" t="s">
        <v>12</v>
      </c>
      <c r="L149" s="3">
        <v>235.4</v>
      </c>
    </row>
    <row r="150" spans="2:12" ht="14.25">
      <c r="B150" s="1">
        <v>38040</v>
      </c>
      <c r="C150" s="12" t="s">
        <v>22</v>
      </c>
      <c r="E150" s="3">
        <v>237.2</v>
      </c>
      <c r="F150" s="9">
        <v>4</v>
      </c>
      <c r="G150" s="9">
        <v>21</v>
      </c>
      <c r="J150" s="1">
        <v>37893</v>
      </c>
      <c r="K150" s="12" t="s">
        <v>23</v>
      </c>
      <c r="L150" s="3">
        <v>234.4</v>
      </c>
    </row>
    <row r="151" spans="2:12" ht="14.25">
      <c r="B151" s="1">
        <v>38054</v>
      </c>
      <c r="C151" s="12" t="s">
        <v>77</v>
      </c>
      <c r="E151" s="3">
        <v>223.2</v>
      </c>
      <c r="F151" s="9">
        <v>5</v>
      </c>
      <c r="G151" s="9">
        <v>22</v>
      </c>
      <c r="J151" s="1">
        <v>38278</v>
      </c>
      <c r="K151" s="12" t="s">
        <v>2</v>
      </c>
      <c r="L151" s="3">
        <v>234.2</v>
      </c>
    </row>
    <row r="152" spans="2:12" ht="15">
      <c r="B152" s="1">
        <v>38039</v>
      </c>
      <c r="C152" s="12" t="s">
        <v>22</v>
      </c>
      <c r="E152" s="10">
        <v>247.2</v>
      </c>
      <c r="F152" s="9">
        <v>6</v>
      </c>
      <c r="G152" s="9">
        <v>23</v>
      </c>
      <c r="J152" s="1">
        <v>37949</v>
      </c>
      <c r="K152" s="12" t="s">
        <v>23</v>
      </c>
      <c r="L152" s="3">
        <v>234</v>
      </c>
    </row>
    <row r="153" spans="2:12" ht="14.25">
      <c r="B153" s="1">
        <v>38082</v>
      </c>
      <c r="C153" s="12" t="s">
        <v>25</v>
      </c>
      <c r="E153" s="3">
        <v>241.7</v>
      </c>
      <c r="F153" s="9">
        <v>7</v>
      </c>
      <c r="G153" s="9">
        <v>24</v>
      </c>
      <c r="J153" s="1">
        <v>37739</v>
      </c>
      <c r="K153" s="12" t="s">
        <v>17</v>
      </c>
      <c r="L153" s="3">
        <v>233.8</v>
      </c>
    </row>
    <row r="154" spans="2:12" ht="14.25">
      <c r="B154" s="1">
        <v>38096</v>
      </c>
      <c r="C154" s="12" t="s">
        <v>25</v>
      </c>
      <c r="E154" s="3">
        <v>242.9</v>
      </c>
      <c r="F154" s="9">
        <v>8</v>
      </c>
      <c r="G154" s="9">
        <v>25</v>
      </c>
      <c r="J154" s="1">
        <v>37697</v>
      </c>
      <c r="K154" s="12" t="s">
        <v>23</v>
      </c>
      <c r="L154" s="3">
        <v>232.8</v>
      </c>
    </row>
    <row r="155" spans="2:12" ht="14.25">
      <c r="B155" s="1">
        <v>38110</v>
      </c>
      <c r="C155" s="12" t="s">
        <v>18</v>
      </c>
      <c r="E155" s="3">
        <v>235.9</v>
      </c>
      <c r="F155" s="9">
        <v>9</v>
      </c>
      <c r="G155" s="9">
        <v>26</v>
      </c>
      <c r="J155" s="1">
        <v>37655</v>
      </c>
      <c r="K155" s="12" t="s">
        <v>18</v>
      </c>
      <c r="L155" s="3">
        <v>232.6</v>
      </c>
    </row>
    <row r="156" spans="2:12" ht="14.25">
      <c r="B156" s="1">
        <v>38124</v>
      </c>
      <c r="C156" s="12" t="s">
        <v>25</v>
      </c>
      <c r="E156" s="3">
        <v>228.3</v>
      </c>
      <c r="F156" s="9">
        <v>10</v>
      </c>
      <c r="G156" s="9">
        <v>27</v>
      </c>
      <c r="J156" s="1">
        <v>38292</v>
      </c>
      <c r="K156" s="12" t="s">
        <v>77</v>
      </c>
      <c r="L156" s="3">
        <v>230.4</v>
      </c>
    </row>
    <row r="157" spans="2:12" ht="14.25">
      <c r="B157" s="1">
        <v>38236</v>
      </c>
      <c r="C157" s="12" t="s">
        <v>12</v>
      </c>
      <c r="E157" s="3">
        <v>239.2</v>
      </c>
      <c r="F157" s="9">
        <v>11</v>
      </c>
      <c r="G157" s="9">
        <v>28</v>
      </c>
      <c r="J157" s="1">
        <v>37753</v>
      </c>
      <c r="K157" s="12" t="s">
        <v>2</v>
      </c>
      <c r="L157" s="3">
        <v>228.4</v>
      </c>
    </row>
    <row r="158" spans="2:12" ht="14.25">
      <c r="B158" s="1">
        <v>38250</v>
      </c>
      <c r="C158" s="12" t="s">
        <v>20</v>
      </c>
      <c r="E158" s="3">
        <v>219.8</v>
      </c>
      <c r="F158" s="9">
        <v>12</v>
      </c>
      <c r="G158" s="9">
        <v>29</v>
      </c>
      <c r="J158" s="1">
        <v>38124</v>
      </c>
      <c r="K158" s="12" t="s">
        <v>25</v>
      </c>
      <c r="L158" s="3">
        <v>228.3</v>
      </c>
    </row>
    <row r="159" spans="2:12" ht="14.25">
      <c r="B159" s="1">
        <v>38264</v>
      </c>
      <c r="C159" s="12" t="s">
        <v>5</v>
      </c>
      <c r="E159" s="3">
        <v>236.2</v>
      </c>
      <c r="F159" s="9">
        <v>13</v>
      </c>
      <c r="G159" s="9">
        <v>30</v>
      </c>
      <c r="J159" s="1">
        <v>37879</v>
      </c>
      <c r="K159" s="12" t="s">
        <v>23</v>
      </c>
      <c r="L159" s="3">
        <v>227.2</v>
      </c>
    </row>
    <row r="160" spans="2:12" ht="14.25">
      <c r="B160" s="1">
        <v>38278</v>
      </c>
      <c r="C160" s="12" t="s">
        <v>2</v>
      </c>
      <c r="E160" s="3">
        <v>234.2</v>
      </c>
      <c r="F160" s="9">
        <v>14</v>
      </c>
      <c r="G160" s="9">
        <v>31</v>
      </c>
      <c r="J160" s="1">
        <v>38054</v>
      </c>
      <c r="K160" s="12" t="s">
        <v>77</v>
      </c>
      <c r="L160" s="3">
        <v>223.2</v>
      </c>
    </row>
    <row r="161" spans="2:12" ht="14.25">
      <c r="B161" s="1">
        <v>38292</v>
      </c>
      <c r="C161" s="12" t="s">
        <v>77</v>
      </c>
      <c r="E161" s="3">
        <v>230.4</v>
      </c>
      <c r="F161" s="9">
        <v>15</v>
      </c>
      <c r="G161" s="9">
        <v>32</v>
      </c>
      <c r="J161" s="1">
        <v>38250</v>
      </c>
      <c r="K161" s="12" t="s">
        <v>20</v>
      </c>
      <c r="L161" s="3">
        <v>219.8</v>
      </c>
    </row>
    <row r="162" spans="2:12" ht="14.25">
      <c r="B162" s="1">
        <v>38306</v>
      </c>
      <c r="C162" s="12" t="s">
        <v>2</v>
      </c>
      <c r="E162" s="3">
        <v>239</v>
      </c>
      <c r="F162" s="9">
        <v>16</v>
      </c>
      <c r="G162" s="9">
        <v>33</v>
      </c>
      <c r="J162" s="1">
        <v>37641</v>
      </c>
      <c r="K162" s="12" t="s">
        <v>1</v>
      </c>
      <c r="L162" s="3">
        <v>217.7</v>
      </c>
    </row>
    <row r="163" spans="2:12" ht="15">
      <c r="B163" s="1">
        <v>38320</v>
      </c>
      <c r="C163" s="12" t="s">
        <v>19</v>
      </c>
      <c r="E163" s="3">
        <v>235.8</v>
      </c>
      <c r="F163" s="9">
        <v>17</v>
      </c>
      <c r="G163" s="9">
        <v>34</v>
      </c>
      <c r="J163" s="1">
        <v>37767</v>
      </c>
      <c r="K163" s="12" t="s">
        <v>43</v>
      </c>
      <c r="L163" s="10">
        <v>215</v>
      </c>
    </row>
    <row r="164" spans="2:11" ht="14.25">
      <c r="B164" s="1"/>
      <c r="C164" s="12"/>
      <c r="F164" s="9"/>
      <c r="G164" s="9"/>
      <c r="J164" s="1"/>
      <c r="K164" s="2"/>
    </row>
    <row r="165" spans="2:12" ht="15">
      <c r="B165" s="1"/>
      <c r="C165" s="43" t="s">
        <v>76</v>
      </c>
      <c r="D165" s="10"/>
      <c r="E165" s="10">
        <f>SUM(E147:E164)/17</f>
        <v>236.62352941176474</v>
      </c>
      <c r="G165" s="9"/>
      <c r="J165" s="1"/>
      <c r="K165" s="7" t="s">
        <v>66</v>
      </c>
      <c r="L165" s="10">
        <f>SUM(L130:L164)/34</f>
        <v>235.27352941176468</v>
      </c>
    </row>
    <row r="166" spans="2:3" ht="14.25">
      <c r="B166" s="1"/>
      <c r="C166" s="12"/>
    </row>
    <row r="167" spans="2:3" ht="14.25">
      <c r="B167" s="1"/>
      <c r="C167" s="12"/>
    </row>
    <row r="168" spans="2:11" ht="14.25">
      <c r="B168" s="1"/>
      <c r="C168" s="12"/>
      <c r="J168" s="1"/>
      <c r="K168" s="2"/>
    </row>
    <row r="169" spans="2:3" ht="14.25">
      <c r="B169" s="1"/>
      <c r="C169" s="12"/>
    </row>
    <row r="170" ht="14.25">
      <c r="B170" s="1"/>
    </row>
    <row r="171" ht="14.25">
      <c r="B171" s="1"/>
    </row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spans="2:3" ht="14.25">
      <c r="B187" s="1"/>
      <c r="C187" s="8"/>
    </row>
    <row r="188" ht="14.25"/>
    <row r="189" ht="14.25"/>
    <row r="190" ht="14.25"/>
    <row r="191" ht="14.25"/>
    <row r="192" ht="14.25">
      <c r="B192" s="3"/>
    </row>
    <row r="193" ht="14.25">
      <c r="B193" s="3"/>
    </row>
    <row r="194" ht="14.25">
      <c r="B194" s="3"/>
    </row>
    <row r="195" ht="14.25">
      <c r="B195" s="3"/>
    </row>
    <row r="196" ht="14.25">
      <c r="B196" s="3"/>
    </row>
    <row r="197" ht="14.25">
      <c r="B197" s="3"/>
    </row>
    <row r="198" ht="14.25">
      <c r="B198" s="3"/>
    </row>
    <row r="199" ht="14.25">
      <c r="B199" s="3"/>
    </row>
    <row r="200" ht="14.25">
      <c r="B200" s="3"/>
    </row>
    <row r="201" ht="14.25">
      <c r="B201" s="3"/>
    </row>
    <row r="202" ht="14.25">
      <c r="B202" s="3"/>
    </row>
    <row r="203" ht="14.25">
      <c r="B203" s="3"/>
    </row>
    <row r="204" ht="14.25">
      <c r="B204" s="3"/>
    </row>
    <row r="205" ht="14.25">
      <c r="B205" s="3"/>
    </row>
    <row r="206" spans="2:6" ht="15">
      <c r="B206" s="3"/>
      <c r="C206" s="1"/>
      <c r="D206" s="2"/>
      <c r="F206" s="10"/>
    </row>
    <row r="207" spans="3:6" ht="15">
      <c r="C207" s="1"/>
      <c r="D207" s="2"/>
      <c r="F207" s="10"/>
    </row>
    <row r="208" spans="3:5" ht="14.25">
      <c r="C208" s="1"/>
      <c r="D208" s="2"/>
      <c r="E208" s="9"/>
    </row>
    <row r="209" spans="3:5" ht="14.25">
      <c r="C209" s="1"/>
      <c r="D209" s="2"/>
      <c r="E209" s="9"/>
    </row>
    <row r="210" spans="3:5" ht="14.25">
      <c r="C210" s="1"/>
      <c r="D210" s="2"/>
      <c r="E210" s="9"/>
    </row>
    <row r="211" spans="3:5" ht="14.25">
      <c r="C211" s="1"/>
      <c r="D211" s="2"/>
      <c r="E211" s="9"/>
    </row>
    <row r="212" spans="3:5" ht="14.25">
      <c r="C212" s="1"/>
      <c r="D212" s="2"/>
      <c r="E212" s="9"/>
    </row>
    <row r="213" spans="3:4" ht="14.25">
      <c r="C213" s="1"/>
      <c r="D213" s="2"/>
    </row>
    <row r="214" spans="3:5" ht="14.25">
      <c r="C214" s="1"/>
      <c r="D214" s="2"/>
      <c r="E214" s="9"/>
    </row>
    <row r="215" spans="3:4" ht="14.25">
      <c r="C215" s="1"/>
      <c r="D215" s="2"/>
    </row>
    <row r="216" spans="3:4" ht="14.25">
      <c r="C216" s="1"/>
      <c r="D216" s="2"/>
    </row>
    <row r="217" spans="3:5" ht="14.25">
      <c r="C217" s="1"/>
      <c r="D217" s="2"/>
      <c r="E217" s="9"/>
    </row>
    <row r="218" spans="3:4" ht="14.25">
      <c r="C218" s="1"/>
      <c r="D218" s="2"/>
    </row>
    <row r="219" spans="3:4" ht="14.25">
      <c r="C219" s="1"/>
      <c r="D219" s="2"/>
    </row>
    <row r="220" spans="3:4" ht="14.25">
      <c r="C220" s="1"/>
      <c r="D220" s="2"/>
    </row>
    <row r="221" spans="3:5" ht="14.25">
      <c r="C221" s="1"/>
      <c r="D221" s="2"/>
      <c r="E221" s="9"/>
    </row>
    <row r="222" spans="3:4" ht="14.25">
      <c r="C222" s="1"/>
      <c r="D222" s="2"/>
    </row>
    <row r="223" spans="3:5" ht="14.25">
      <c r="C223" s="1"/>
      <c r="D223" s="2"/>
      <c r="E223" s="9"/>
    </row>
    <row r="224" spans="3:4" ht="14.25">
      <c r="C224" s="1"/>
      <c r="D224" s="2"/>
    </row>
    <row r="225" spans="3:5" ht="14.25">
      <c r="C225" s="1"/>
      <c r="D225" s="2"/>
      <c r="E225" s="9"/>
    </row>
    <row r="226" spans="3:5" ht="14.25">
      <c r="C226" s="1"/>
      <c r="D226" s="2"/>
      <c r="E226" s="9"/>
    </row>
    <row r="227" spans="3:5" ht="14.25">
      <c r="C227" s="1"/>
      <c r="D227" s="2"/>
      <c r="E227" s="9"/>
    </row>
    <row r="228" spans="3:5" ht="14.25">
      <c r="C228" s="1"/>
      <c r="D228" s="2"/>
      <c r="E228" s="9"/>
    </row>
    <row r="229" spans="3:4" ht="14.25">
      <c r="C229" s="1"/>
      <c r="D229" s="2"/>
    </row>
    <row r="230" spans="3:5" ht="14.25">
      <c r="C230" s="1"/>
      <c r="D230" s="2"/>
      <c r="E230" s="9"/>
    </row>
    <row r="251" spans="2:7" ht="14.25">
      <c r="B251" s="7"/>
      <c r="G251" s="2"/>
    </row>
    <row r="252" spans="1:17" ht="15">
      <c r="A252" s="6"/>
      <c r="M252" s="10"/>
      <c r="N252" s="15"/>
      <c r="O252" s="15"/>
      <c r="P252" s="15"/>
      <c r="Q252" s="15"/>
    </row>
    <row r="253" spans="7:17" ht="15">
      <c r="G253" s="11"/>
      <c r="N253" s="15"/>
      <c r="O253" s="15"/>
      <c r="P253" s="15"/>
      <c r="Q253" s="15"/>
    </row>
    <row r="254" spans="13:14" ht="15">
      <c r="M254" s="1"/>
      <c r="N254" s="10"/>
    </row>
    <row r="255" spans="13:17" ht="15">
      <c r="M255" s="1"/>
      <c r="P255" s="10"/>
      <c r="Q255" s="10"/>
    </row>
    <row r="256" spans="7:13" ht="15">
      <c r="G256" s="11"/>
      <c r="H256" s="10"/>
      <c r="M256" s="1"/>
    </row>
    <row r="257" ht="14.25">
      <c r="M257" s="1"/>
    </row>
    <row r="258" ht="14.25">
      <c r="M258" s="1"/>
    </row>
    <row r="259" spans="13:18" ht="14.25">
      <c r="M259" s="1"/>
      <c r="R259" s="2"/>
    </row>
    <row r="260" spans="7:15" ht="15">
      <c r="G260" s="9"/>
      <c r="M260" s="1"/>
      <c r="O260" s="10"/>
    </row>
    <row r="261" spans="2:7" ht="14.25">
      <c r="B261" s="4"/>
      <c r="G261" s="9"/>
    </row>
    <row r="262" spans="2:7" ht="14.25">
      <c r="B262" s="4"/>
      <c r="G262" s="9"/>
    </row>
    <row r="263" spans="2:7" ht="14.25">
      <c r="B263" s="4"/>
      <c r="G263" s="9"/>
    </row>
    <row r="264" spans="2:7" ht="14.25">
      <c r="B264" s="4"/>
      <c r="C264" s="9"/>
      <c r="D264" s="5"/>
      <c r="E264" s="5"/>
      <c r="F264" s="5"/>
      <c r="G264" s="9"/>
    </row>
    <row r="265" spans="2:7" ht="14.25">
      <c r="B265" s="4"/>
      <c r="C265" s="9"/>
      <c r="D265" s="5"/>
      <c r="E265" s="5"/>
      <c r="F265" s="5"/>
      <c r="G265" s="9"/>
    </row>
    <row r="266" spans="2:7" ht="14.25">
      <c r="B266" s="4"/>
      <c r="C266" s="9"/>
      <c r="D266" s="5"/>
      <c r="E266" s="5"/>
      <c r="F266" s="5"/>
      <c r="G266" s="9"/>
    </row>
    <row r="267" spans="2:7" ht="14.25">
      <c r="B267" s="4"/>
      <c r="C267" s="9"/>
      <c r="D267" s="5"/>
      <c r="E267" s="5"/>
      <c r="F267" s="5"/>
      <c r="G267" s="9"/>
    </row>
    <row r="268" spans="2:7" ht="15">
      <c r="B268" s="4"/>
      <c r="C268" s="9"/>
      <c r="D268" s="5"/>
      <c r="E268" s="5"/>
      <c r="F268" s="5"/>
      <c r="G268" s="17"/>
    </row>
    <row r="269" spans="3:7" ht="14.25">
      <c r="C269" s="9"/>
      <c r="D269" s="5"/>
      <c r="E269" s="5"/>
      <c r="F269" s="5"/>
      <c r="G269" s="9"/>
    </row>
    <row r="270" spans="2:7" ht="14.25">
      <c r="B270" s="4"/>
      <c r="C270" s="9"/>
      <c r="D270" s="5"/>
      <c r="E270" s="5"/>
      <c r="F270" s="5"/>
      <c r="G270" s="9"/>
    </row>
    <row r="271" spans="3:7" ht="14.25">
      <c r="C271" s="9"/>
      <c r="D271" s="5"/>
      <c r="E271" s="5"/>
      <c r="F271" s="5"/>
      <c r="G271" s="9"/>
    </row>
    <row r="272" spans="2:7" ht="14.25">
      <c r="B272" s="4"/>
      <c r="C272" s="9"/>
      <c r="D272" s="5"/>
      <c r="E272" s="5"/>
      <c r="F272" s="5"/>
      <c r="G272" s="9"/>
    </row>
    <row r="273" spans="2:7" ht="14.25">
      <c r="B273" s="4"/>
      <c r="C273" s="9"/>
      <c r="D273" s="5"/>
      <c r="E273" s="5"/>
      <c r="F273" s="5"/>
      <c r="G273" s="9"/>
    </row>
    <row r="274" spans="2:7" ht="14.25">
      <c r="B274" s="4"/>
      <c r="C274" s="9"/>
      <c r="D274" s="5"/>
      <c r="E274" s="5"/>
      <c r="F274" s="5"/>
      <c r="G274" s="9"/>
    </row>
    <row r="275" spans="3:7" ht="14.25">
      <c r="C275" s="9"/>
      <c r="D275" s="5"/>
      <c r="E275" s="5"/>
      <c r="F275" s="5"/>
      <c r="G275" s="9"/>
    </row>
    <row r="276" spans="3:6" ht="14.25">
      <c r="C276" s="9"/>
      <c r="D276" s="5"/>
      <c r="E276" s="5"/>
      <c r="F276" s="5"/>
    </row>
    <row r="277" spans="3:6" ht="14.25">
      <c r="C277" s="9"/>
      <c r="D277" s="5"/>
      <c r="E277" s="5"/>
      <c r="F277" s="5"/>
    </row>
    <row r="278" spans="3:6" ht="14.25">
      <c r="C278" s="9"/>
      <c r="D278" s="5"/>
      <c r="E278" s="5"/>
      <c r="F278" s="5"/>
    </row>
    <row r="279" spans="3:6" ht="14.25">
      <c r="C279" s="9"/>
      <c r="D279" s="5"/>
      <c r="E279" s="5"/>
      <c r="F279" s="5"/>
    </row>
    <row r="280" spans="3:6" ht="14.25">
      <c r="C280" s="9"/>
      <c r="D280" s="5"/>
      <c r="E280" s="5"/>
      <c r="F280" s="5"/>
    </row>
    <row r="281" spans="3:6" ht="15">
      <c r="C281" s="9"/>
      <c r="D281" s="16"/>
      <c r="E281" s="5"/>
      <c r="F281" s="5"/>
    </row>
    <row r="282" spans="3:6" ht="15">
      <c r="C282" s="9"/>
      <c r="D282" s="5"/>
      <c r="E282" s="16"/>
      <c r="F282" s="5"/>
    </row>
    <row r="283" spans="3:6" ht="14.25">
      <c r="C283" s="9"/>
      <c r="D283" s="5"/>
      <c r="E283" s="5"/>
      <c r="F283" s="5"/>
    </row>
    <row r="284" spans="2:6" ht="14.25">
      <c r="B284" s="4"/>
      <c r="D284" s="5"/>
      <c r="E284" s="5"/>
      <c r="F284" s="5"/>
    </row>
    <row r="285" spans="4:6" ht="14.25">
      <c r="D285" s="5"/>
      <c r="E285" s="5"/>
      <c r="F285" s="5"/>
    </row>
    <row r="286" spans="2:6" ht="14.25">
      <c r="B286" s="12"/>
      <c r="D286" s="5"/>
      <c r="E286" s="5"/>
      <c r="F286" s="5"/>
    </row>
    <row r="287" ht="14.25">
      <c r="E287" s="2"/>
    </row>
    <row r="293" spans="4:6" ht="14.25">
      <c r="D293" s="5"/>
      <c r="E293" s="5"/>
      <c r="F293" s="5"/>
    </row>
  </sheetData>
  <printOptions/>
  <pageMargins left="0.92" right="0.55" top="0.66" bottom="0.15" header="0.21" footer="0.21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4:Q132"/>
  <sheetViews>
    <sheetView zoomScale="75" zoomScaleNormal="75" workbookViewId="0" topLeftCell="A16">
      <selection activeCell="O54" sqref="O54"/>
    </sheetView>
  </sheetViews>
  <sheetFormatPr defaultColWidth="9.140625" defaultRowHeight="12.75"/>
  <cols>
    <col min="2" max="2" width="14.00390625" style="0" bestFit="1" customWidth="1"/>
    <col min="3" max="3" width="28.28125" style="0" bestFit="1" customWidth="1"/>
    <col min="4" max="4" width="5.421875" style="0" customWidth="1"/>
    <col min="5" max="5" width="9.28125" style="0" bestFit="1" customWidth="1"/>
    <col min="7" max="7" width="9.7109375" style="0" customWidth="1"/>
    <col min="8" max="8" width="11.00390625" style="0" customWidth="1"/>
    <col min="12" max="12" width="45.8515625" style="0" bestFit="1" customWidth="1"/>
    <col min="13" max="13" width="19.57421875" style="0" bestFit="1" customWidth="1"/>
    <col min="14" max="14" width="10.7109375" style="0" bestFit="1" customWidth="1"/>
  </cols>
  <sheetData>
    <row r="44" ht="12.75">
      <c r="P44" s="84"/>
    </row>
    <row r="45" spans="2:16" ht="15">
      <c r="B45" s="6" t="s">
        <v>6</v>
      </c>
      <c r="C45" s="2"/>
      <c r="D45" s="3"/>
      <c r="E45" s="17" t="s">
        <v>37</v>
      </c>
      <c r="F45" s="3"/>
      <c r="G45" s="3"/>
      <c r="H45" s="3"/>
      <c r="I45" s="3"/>
      <c r="J45" s="3"/>
      <c r="K45" s="3"/>
      <c r="P45" s="84"/>
    </row>
    <row r="46" spans="2:17" ht="15">
      <c r="B46" s="1"/>
      <c r="C46" s="4"/>
      <c r="D46" s="9"/>
      <c r="E46" s="5"/>
      <c r="F46" s="5"/>
      <c r="G46" s="5"/>
      <c r="I46" s="3"/>
      <c r="J46" s="3"/>
      <c r="K46" s="3"/>
      <c r="L46" s="9"/>
      <c r="M46" s="16" t="s">
        <v>113</v>
      </c>
      <c r="N46" s="60">
        <v>2003</v>
      </c>
      <c r="O46" s="60">
        <v>2004</v>
      </c>
      <c r="P46" s="62">
        <v>2004</v>
      </c>
      <c r="Q46" s="8"/>
    </row>
    <row r="47" spans="2:17" ht="14.25">
      <c r="B47" s="1">
        <v>37641</v>
      </c>
      <c r="C47" s="2" t="s">
        <v>22</v>
      </c>
      <c r="D47" s="9">
        <v>1</v>
      </c>
      <c r="E47" s="5">
        <v>3.928</v>
      </c>
      <c r="F47" s="5"/>
      <c r="G47" s="5"/>
      <c r="H47" s="9"/>
      <c r="I47" s="3"/>
      <c r="J47" s="3"/>
      <c r="K47" s="3"/>
      <c r="L47" s="7" t="s">
        <v>19</v>
      </c>
      <c r="M47" s="3" t="s">
        <v>103</v>
      </c>
      <c r="N47" s="59">
        <v>0.59</v>
      </c>
      <c r="O47" s="59">
        <v>0.47</v>
      </c>
      <c r="P47" s="85" t="s">
        <v>114</v>
      </c>
      <c r="Q47" s="8"/>
    </row>
    <row r="48" spans="2:17" ht="14.25">
      <c r="B48" s="1">
        <v>37655</v>
      </c>
      <c r="C48" s="2" t="s">
        <v>19</v>
      </c>
      <c r="D48" s="9">
        <v>2</v>
      </c>
      <c r="E48" s="5">
        <v>3.856</v>
      </c>
      <c r="F48" s="5"/>
      <c r="G48" s="5"/>
      <c r="H48" s="9"/>
      <c r="I48" s="3"/>
      <c r="J48" s="3"/>
      <c r="K48" s="3"/>
      <c r="L48" s="7" t="s">
        <v>12</v>
      </c>
      <c r="M48" s="3" t="s">
        <v>100</v>
      </c>
      <c r="N48" s="59">
        <v>0.06</v>
      </c>
      <c r="O48" s="59">
        <v>0.29</v>
      </c>
      <c r="P48" s="85" t="s">
        <v>74</v>
      </c>
      <c r="Q48" s="8"/>
    </row>
    <row r="49" spans="2:17" ht="14.25">
      <c r="B49" s="1">
        <v>37669</v>
      </c>
      <c r="C49" s="2" t="s">
        <v>19</v>
      </c>
      <c r="D49" s="9">
        <v>3</v>
      </c>
      <c r="E49" s="5">
        <v>3.866</v>
      </c>
      <c r="F49" s="5"/>
      <c r="G49" s="5"/>
      <c r="H49" s="9"/>
      <c r="I49" s="3"/>
      <c r="J49" s="3"/>
      <c r="K49" s="3"/>
      <c r="L49" s="7" t="s">
        <v>22</v>
      </c>
      <c r="M49" s="3" t="s">
        <v>59</v>
      </c>
      <c r="N49" s="59">
        <v>0.12</v>
      </c>
      <c r="O49" s="59">
        <v>0.06</v>
      </c>
      <c r="P49" s="85" t="s">
        <v>47</v>
      </c>
      <c r="Q49" s="8"/>
    </row>
    <row r="50" spans="2:17" ht="14.25">
      <c r="B50" s="1">
        <v>37683</v>
      </c>
      <c r="C50" s="2" t="s">
        <v>22</v>
      </c>
      <c r="D50" s="9">
        <v>4</v>
      </c>
      <c r="E50" s="5">
        <v>3.905</v>
      </c>
      <c r="F50" s="5"/>
      <c r="G50" s="5"/>
      <c r="H50" s="9"/>
      <c r="I50" s="3"/>
      <c r="J50" s="3"/>
      <c r="K50" s="3"/>
      <c r="L50" s="7" t="s">
        <v>58</v>
      </c>
      <c r="M50" s="3" t="s">
        <v>59</v>
      </c>
      <c r="N50" s="59">
        <v>0.12</v>
      </c>
      <c r="O50" s="59">
        <v>0.06</v>
      </c>
      <c r="P50" s="85" t="s">
        <v>47</v>
      </c>
      <c r="Q50" s="8"/>
    </row>
    <row r="51" spans="2:17" ht="14.25">
      <c r="B51" s="1">
        <v>37697</v>
      </c>
      <c r="C51" s="2" t="s">
        <v>7</v>
      </c>
      <c r="D51" s="9">
        <v>5</v>
      </c>
      <c r="E51" s="5">
        <v>3.89</v>
      </c>
      <c r="F51" s="5"/>
      <c r="G51" s="5"/>
      <c r="H51" s="9"/>
      <c r="I51" s="3"/>
      <c r="J51" s="3"/>
      <c r="K51" s="3"/>
      <c r="L51" s="7" t="s">
        <v>7</v>
      </c>
      <c r="M51" s="3" t="s">
        <v>46</v>
      </c>
      <c r="N51" s="59">
        <v>0.06</v>
      </c>
      <c r="O51" s="59">
        <v>0.06</v>
      </c>
      <c r="P51" s="85" t="s">
        <v>47</v>
      </c>
      <c r="Q51" s="8"/>
    </row>
    <row r="52" spans="2:17" ht="15">
      <c r="B52" s="1">
        <v>37711</v>
      </c>
      <c r="C52" s="2" t="s">
        <v>19</v>
      </c>
      <c r="D52" s="9">
        <v>6</v>
      </c>
      <c r="E52" s="16">
        <v>3.723</v>
      </c>
      <c r="F52" s="5"/>
      <c r="G52" s="11" t="s">
        <v>26</v>
      </c>
      <c r="H52" s="10"/>
      <c r="I52" s="24"/>
      <c r="J52" s="16">
        <f>SUM(E47:E63)/17</f>
        <v>3.862176470588235</v>
      </c>
      <c r="K52" s="3"/>
      <c r="L52" s="7" t="s">
        <v>21</v>
      </c>
      <c r="M52" s="3" t="s">
        <v>47</v>
      </c>
      <c r="N52" s="59">
        <v>0.06</v>
      </c>
      <c r="O52" s="59">
        <v>0</v>
      </c>
      <c r="P52" s="85" t="s">
        <v>112</v>
      </c>
      <c r="Q52" s="8"/>
    </row>
    <row r="53" spans="2:17" ht="14.25">
      <c r="B53" s="1">
        <v>37725</v>
      </c>
      <c r="C53" s="2" t="s">
        <v>19</v>
      </c>
      <c r="D53" s="9">
        <v>7</v>
      </c>
      <c r="E53" s="5">
        <v>3.772</v>
      </c>
      <c r="F53" s="5"/>
      <c r="G53" s="5"/>
      <c r="H53" s="9"/>
      <c r="I53" s="3"/>
      <c r="J53" s="3"/>
      <c r="K53" s="3"/>
      <c r="L53" s="7" t="s">
        <v>5</v>
      </c>
      <c r="M53" s="3" t="s">
        <v>47</v>
      </c>
      <c r="N53" s="59">
        <v>0</v>
      </c>
      <c r="O53" s="59">
        <v>0.06</v>
      </c>
      <c r="P53" s="85" t="s">
        <v>47</v>
      </c>
      <c r="Q53" s="8"/>
    </row>
    <row r="54" spans="2:16" ht="14.25">
      <c r="B54" s="1">
        <v>37739</v>
      </c>
      <c r="C54" s="2" t="s">
        <v>19</v>
      </c>
      <c r="D54" s="9">
        <v>8</v>
      </c>
      <c r="E54" s="5">
        <v>3.839</v>
      </c>
      <c r="F54" s="5"/>
      <c r="G54" s="5"/>
      <c r="H54" s="9"/>
      <c r="I54" s="3"/>
      <c r="J54" s="3"/>
      <c r="K54" s="3"/>
      <c r="N54" s="8"/>
      <c r="O54" s="8"/>
      <c r="P54" s="84"/>
    </row>
    <row r="55" spans="2:16" ht="14.25">
      <c r="B55" s="1">
        <v>37753</v>
      </c>
      <c r="C55" s="2" t="s">
        <v>19</v>
      </c>
      <c r="D55" s="9">
        <v>9</v>
      </c>
      <c r="E55" s="5">
        <v>3.895</v>
      </c>
      <c r="F55" s="5"/>
      <c r="K55" s="3"/>
      <c r="N55" s="8"/>
      <c r="O55" s="8"/>
      <c r="P55" s="84"/>
    </row>
    <row r="56" spans="2:14" ht="15.75">
      <c r="B56" s="1">
        <v>37767</v>
      </c>
      <c r="C56" s="2" t="s">
        <v>19</v>
      </c>
      <c r="D56" s="9">
        <v>10</v>
      </c>
      <c r="E56" s="5">
        <v>3.804</v>
      </c>
      <c r="F56" s="5"/>
      <c r="H56" s="3"/>
      <c r="I56" s="3"/>
      <c r="J56" s="3"/>
      <c r="K56" s="3"/>
      <c r="L56" s="57" t="s">
        <v>105</v>
      </c>
      <c r="M56" s="57"/>
      <c r="N56" s="57"/>
    </row>
    <row r="57" spans="2:14" ht="15">
      <c r="B57" s="1">
        <v>37865</v>
      </c>
      <c r="C57" s="2" t="s">
        <v>19</v>
      </c>
      <c r="D57" s="9">
        <v>11</v>
      </c>
      <c r="E57" s="5">
        <v>3.822</v>
      </c>
      <c r="F57" s="5"/>
      <c r="G57" s="5"/>
      <c r="H57" s="3"/>
      <c r="I57" s="3"/>
      <c r="K57" s="3"/>
      <c r="L57" s="58" t="s">
        <v>101</v>
      </c>
      <c r="M57" s="58"/>
      <c r="N57" s="58"/>
    </row>
    <row r="58" spans="2:11" ht="14.25">
      <c r="B58" s="1">
        <v>37879</v>
      </c>
      <c r="C58" s="2" t="s">
        <v>12</v>
      </c>
      <c r="D58" s="9">
        <v>12</v>
      </c>
      <c r="E58" s="5">
        <v>3.913</v>
      </c>
      <c r="F58" s="5"/>
      <c r="G58" s="5"/>
      <c r="H58" s="3"/>
      <c r="I58" s="3"/>
      <c r="J58" s="3"/>
      <c r="K58" s="3"/>
    </row>
    <row r="59" spans="2:11" ht="14.25">
      <c r="B59" s="1">
        <v>37893</v>
      </c>
      <c r="C59" s="2" t="s">
        <v>21</v>
      </c>
      <c r="D59" s="9">
        <v>13</v>
      </c>
      <c r="E59" s="5">
        <v>3.863</v>
      </c>
      <c r="F59" s="5"/>
      <c r="G59" s="5"/>
      <c r="H59" s="3"/>
      <c r="I59" s="3"/>
      <c r="J59" s="3"/>
      <c r="K59" s="3"/>
    </row>
    <row r="60" spans="2:11" ht="14.25">
      <c r="B60" s="1">
        <v>37907</v>
      </c>
      <c r="C60" s="2" t="s">
        <v>19</v>
      </c>
      <c r="D60" s="9">
        <v>14</v>
      </c>
      <c r="E60" s="5">
        <v>3.904</v>
      </c>
      <c r="F60" s="5"/>
      <c r="G60" s="5"/>
      <c r="H60" s="3"/>
      <c r="I60" s="3"/>
      <c r="J60" s="3"/>
      <c r="K60" s="3"/>
    </row>
    <row r="61" spans="2:11" ht="15">
      <c r="B61" s="1">
        <v>37921</v>
      </c>
      <c r="C61" s="2" t="s">
        <v>25</v>
      </c>
      <c r="D61" s="9">
        <v>15</v>
      </c>
      <c r="E61" s="5">
        <v>3.964</v>
      </c>
      <c r="F61" s="16"/>
      <c r="G61" s="5"/>
      <c r="H61" s="3"/>
      <c r="I61" s="3"/>
      <c r="J61" s="3"/>
      <c r="K61" s="3"/>
    </row>
    <row r="62" spans="2:11" ht="14.25">
      <c r="B62" s="1">
        <v>37935</v>
      </c>
      <c r="C62" s="2" t="s">
        <v>25</v>
      </c>
      <c r="D62" s="9">
        <v>16</v>
      </c>
      <c r="E62" s="5">
        <v>3.861</v>
      </c>
      <c r="F62" s="5"/>
      <c r="G62" s="5"/>
      <c r="H62" s="3"/>
      <c r="I62" s="3"/>
      <c r="J62" s="3"/>
      <c r="K62" s="3"/>
    </row>
    <row r="63" spans="2:11" ht="14.25">
      <c r="B63" s="1">
        <v>37949</v>
      </c>
      <c r="C63" s="2" t="s">
        <v>19</v>
      </c>
      <c r="D63" s="9">
        <v>17</v>
      </c>
      <c r="E63" s="5">
        <v>3.852</v>
      </c>
      <c r="F63" s="9"/>
      <c r="G63" s="5"/>
      <c r="H63" s="3"/>
      <c r="I63" s="3"/>
      <c r="J63" s="3"/>
      <c r="K63" s="3"/>
    </row>
    <row r="64" spans="2:11" ht="14.25">
      <c r="B64" s="51">
        <v>37998</v>
      </c>
      <c r="C64" s="52" t="s">
        <v>12</v>
      </c>
      <c r="D64" s="53">
        <v>18</v>
      </c>
      <c r="E64" s="54">
        <v>3.882</v>
      </c>
      <c r="F64" s="9">
        <v>1</v>
      </c>
      <c r="G64" s="5"/>
      <c r="H64" s="3"/>
      <c r="I64" s="3"/>
      <c r="J64" s="3"/>
      <c r="K64" s="3"/>
    </row>
    <row r="65" spans="2:11" ht="15">
      <c r="B65" s="51">
        <v>38012</v>
      </c>
      <c r="C65" s="52" t="s">
        <v>19</v>
      </c>
      <c r="D65" s="53">
        <v>19</v>
      </c>
      <c r="E65" s="54">
        <v>3.824</v>
      </c>
      <c r="F65" s="9">
        <v>2</v>
      </c>
      <c r="G65" s="46" t="s">
        <v>68</v>
      </c>
      <c r="H65" s="10"/>
      <c r="I65" s="10"/>
      <c r="J65" s="16">
        <f>SUM(E64:E80)/17</f>
        <v>3.8807647058823522</v>
      </c>
      <c r="K65" s="3"/>
    </row>
    <row r="66" spans="2:11" ht="14.25">
      <c r="B66" s="51">
        <v>38026</v>
      </c>
      <c r="C66" s="55" t="s">
        <v>7</v>
      </c>
      <c r="D66" s="56">
        <v>20</v>
      </c>
      <c r="E66" s="54">
        <v>3.871</v>
      </c>
      <c r="F66" s="9">
        <v>3</v>
      </c>
      <c r="G66" s="5"/>
      <c r="H66" s="3"/>
      <c r="I66" s="3"/>
      <c r="J66" s="3"/>
      <c r="K66" s="3"/>
    </row>
    <row r="67" spans="2:11" ht="14.25">
      <c r="B67" s="51">
        <v>38040</v>
      </c>
      <c r="C67" s="55" t="s">
        <v>12</v>
      </c>
      <c r="D67" s="56">
        <v>21</v>
      </c>
      <c r="E67" s="54">
        <v>3.835</v>
      </c>
      <c r="F67" s="9">
        <v>4</v>
      </c>
      <c r="G67" s="5"/>
      <c r="H67" s="3"/>
      <c r="I67" s="3"/>
      <c r="K67" s="3"/>
    </row>
    <row r="68" spans="2:11" ht="14.25">
      <c r="B68" s="51">
        <v>38054</v>
      </c>
      <c r="C68" s="55" t="s">
        <v>19</v>
      </c>
      <c r="D68" s="56">
        <v>22</v>
      </c>
      <c r="E68" s="54">
        <v>3.861</v>
      </c>
      <c r="F68" s="9">
        <v>5</v>
      </c>
      <c r="G68" s="5"/>
      <c r="H68" s="3"/>
      <c r="I68" s="3"/>
      <c r="J68" s="3"/>
      <c r="K68" s="3"/>
    </row>
    <row r="69" spans="2:11" ht="14.25">
      <c r="B69" s="51">
        <v>38068</v>
      </c>
      <c r="C69" s="55" t="s">
        <v>12</v>
      </c>
      <c r="D69" s="56">
        <v>23</v>
      </c>
      <c r="E69" s="54">
        <v>3.825</v>
      </c>
      <c r="F69" s="9">
        <v>6</v>
      </c>
      <c r="G69" s="5"/>
      <c r="H69" s="3"/>
      <c r="I69" s="3"/>
      <c r="J69" s="3"/>
      <c r="K69" s="3"/>
    </row>
    <row r="70" spans="2:11" ht="14.25">
      <c r="B70" s="51">
        <v>38082</v>
      </c>
      <c r="C70" s="55" t="s">
        <v>19</v>
      </c>
      <c r="D70" s="56">
        <v>24</v>
      </c>
      <c r="E70" s="54">
        <v>3.853</v>
      </c>
      <c r="F70" s="9">
        <v>7</v>
      </c>
      <c r="G70" s="5"/>
      <c r="H70" s="3"/>
      <c r="I70" s="3"/>
      <c r="J70" s="3"/>
      <c r="K70" s="3"/>
    </row>
    <row r="71" spans="2:11" ht="14.25">
      <c r="B71" s="51">
        <v>38096</v>
      </c>
      <c r="C71" s="55" t="s">
        <v>19</v>
      </c>
      <c r="D71" s="56">
        <v>25</v>
      </c>
      <c r="E71" s="54">
        <v>3.827</v>
      </c>
      <c r="F71" s="9">
        <v>8</v>
      </c>
      <c r="G71" s="5"/>
      <c r="H71" s="3"/>
      <c r="I71" s="3"/>
      <c r="J71" s="3"/>
      <c r="K71" s="3"/>
    </row>
    <row r="72" spans="2:11" ht="14.25">
      <c r="B72" s="51">
        <v>38110</v>
      </c>
      <c r="C72" s="55" t="s">
        <v>19</v>
      </c>
      <c r="D72" s="56">
        <v>26</v>
      </c>
      <c r="E72" s="54">
        <v>3.87</v>
      </c>
      <c r="F72" s="9">
        <v>9</v>
      </c>
      <c r="G72" s="5"/>
      <c r="H72" s="3"/>
      <c r="I72" s="3"/>
      <c r="J72" s="3"/>
      <c r="K72" s="3"/>
    </row>
    <row r="73" spans="2:11" ht="14.25">
      <c r="B73" s="51">
        <v>38124</v>
      </c>
      <c r="C73" s="55" t="s">
        <v>12</v>
      </c>
      <c r="D73" s="56">
        <v>27</v>
      </c>
      <c r="E73" s="54">
        <v>4.013</v>
      </c>
      <c r="F73" s="9">
        <v>10</v>
      </c>
      <c r="G73" s="5"/>
      <c r="H73" s="3"/>
      <c r="I73" s="3"/>
      <c r="J73" s="3"/>
      <c r="K73" s="3"/>
    </row>
    <row r="74" spans="2:11" ht="14.25">
      <c r="B74" s="51">
        <v>38236</v>
      </c>
      <c r="C74" s="55" t="s">
        <v>22</v>
      </c>
      <c r="D74" s="56">
        <v>28</v>
      </c>
      <c r="E74" s="54">
        <v>3.922</v>
      </c>
      <c r="F74" s="9">
        <v>11</v>
      </c>
      <c r="G74" s="5"/>
      <c r="H74" s="3"/>
      <c r="I74" s="3"/>
      <c r="J74" s="3"/>
      <c r="K74" s="3"/>
    </row>
    <row r="75" spans="2:11" ht="14.25">
      <c r="B75" s="51">
        <v>38250</v>
      </c>
      <c r="C75" s="55" t="s">
        <v>19</v>
      </c>
      <c r="D75" s="56">
        <v>29</v>
      </c>
      <c r="E75" s="54">
        <v>3.847</v>
      </c>
      <c r="F75" s="9">
        <v>12</v>
      </c>
      <c r="G75" s="5"/>
      <c r="H75" s="3"/>
      <c r="I75" s="3"/>
      <c r="J75" s="3"/>
      <c r="K75" s="3"/>
    </row>
    <row r="76" spans="2:11" ht="14.25">
      <c r="B76" s="51">
        <v>38264</v>
      </c>
      <c r="C76" s="55" t="s">
        <v>19</v>
      </c>
      <c r="D76" s="56">
        <v>30</v>
      </c>
      <c r="E76" s="54">
        <v>3.892</v>
      </c>
      <c r="F76" s="9">
        <v>13</v>
      </c>
      <c r="G76" s="5"/>
      <c r="H76" s="3"/>
      <c r="I76" s="3"/>
      <c r="J76" s="3"/>
      <c r="K76" s="3"/>
    </row>
    <row r="77" spans="2:11" ht="14.25">
      <c r="B77" s="51">
        <v>38278</v>
      </c>
      <c r="C77" s="55" t="s">
        <v>19</v>
      </c>
      <c r="D77" s="56">
        <v>31</v>
      </c>
      <c r="E77" s="54">
        <v>3.902</v>
      </c>
      <c r="F77" s="9">
        <v>14</v>
      </c>
      <c r="G77" s="5"/>
      <c r="H77" s="3"/>
      <c r="I77" s="3"/>
      <c r="J77" s="3"/>
      <c r="K77" s="3"/>
    </row>
    <row r="78" spans="2:11" ht="14.25">
      <c r="B78" s="51">
        <v>38292</v>
      </c>
      <c r="C78" s="55" t="s">
        <v>5</v>
      </c>
      <c r="D78" s="56">
        <v>32</v>
      </c>
      <c r="E78" s="54">
        <v>3.949</v>
      </c>
      <c r="F78" s="9">
        <v>15</v>
      </c>
      <c r="G78" s="5"/>
      <c r="H78" s="3"/>
      <c r="I78" s="3"/>
      <c r="J78" s="3"/>
      <c r="K78" s="3"/>
    </row>
    <row r="79" spans="2:11" ht="14.25">
      <c r="B79" s="51">
        <v>38306</v>
      </c>
      <c r="C79" s="55" t="s">
        <v>25</v>
      </c>
      <c r="D79" s="56">
        <v>33</v>
      </c>
      <c r="E79" s="54">
        <v>3.928</v>
      </c>
      <c r="F79" s="9">
        <v>16</v>
      </c>
      <c r="G79" s="5"/>
      <c r="H79" s="3"/>
      <c r="I79" s="3"/>
      <c r="J79" s="3"/>
      <c r="K79" s="3"/>
    </row>
    <row r="80" spans="2:11" ht="14.25">
      <c r="B80" s="51">
        <v>38320</v>
      </c>
      <c r="C80" s="52" t="s">
        <v>12</v>
      </c>
      <c r="D80" s="53">
        <v>34</v>
      </c>
      <c r="E80" s="54">
        <v>3.872</v>
      </c>
      <c r="F80" s="9">
        <v>17</v>
      </c>
      <c r="G80" s="5"/>
      <c r="H80" s="3"/>
      <c r="I80" s="3"/>
      <c r="J80" s="3"/>
      <c r="K80" s="3"/>
    </row>
    <row r="81" spans="2:11" ht="14.25">
      <c r="B81" s="1"/>
      <c r="C81" s="2"/>
      <c r="D81" s="9"/>
      <c r="E81" s="5"/>
      <c r="F81" s="9"/>
      <c r="G81" s="5"/>
      <c r="H81" s="3"/>
      <c r="I81" s="3"/>
      <c r="J81" s="3"/>
      <c r="K81" s="3"/>
    </row>
    <row r="82" spans="2:11" ht="15">
      <c r="B82" s="18" t="s">
        <v>79</v>
      </c>
      <c r="C82" s="11"/>
      <c r="D82" s="9"/>
      <c r="E82" s="5"/>
      <c r="F82" s="5"/>
      <c r="G82" s="5"/>
      <c r="H82" s="3"/>
      <c r="I82" s="3"/>
      <c r="J82" s="3"/>
      <c r="K82" s="3"/>
    </row>
    <row r="83" spans="2:11" ht="14.25">
      <c r="B83" s="1"/>
      <c r="C83" s="2"/>
      <c r="D83" s="9"/>
      <c r="E83" s="5"/>
      <c r="F83" s="5"/>
      <c r="K83" s="3"/>
    </row>
    <row r="84" spans="2:11" ht="15">
      <c r="B84" s="1">
        <v>37711</v>
      </c>
      <c r="C84" s="2" t="s">
        <v>19</v>
      </c>
      <c r="D84" s="9">
        <v>6</v>
      </c>
      <c r="E84" s="16">
        <v>3.723</v>
      </c>
      <c r="F84" s="5"/>
      <c r="G84" s="5"/>
      <c r="H84" s="3"/>
      <c r="I84" s="3"/>
      <c r="J84" s="3"/>
      <c r="K84" s="3"/>
    </row>
    <row r="85" spans="2:11" ht="14.25">
      <c r="B85" s="1">
        <v>37725</v>
      </c>
      <c r="C85" s="2" t="s">
        <v>19</v>
      </c>
      <c r="D85" s="9">
        <v>7</v>
      </c>
      <c r="E85" s="5">
        <v>3.772</v>
      </c>
      <c r="F85" s="5"/>
      <c r="G85" s="5"/>
      <c r="H85" s="3"/>
      <c r="I85" s="3"/>
      <c r="J85" s="3"/>
      <c r="K85" s="3"/>
    </row>
    <row r="86" spans="2:11" ht="14.25">
      <c r="B86" s="1">
        <v>37767</v>
      </c>
      <c r="C86" s="2" t="s">
        <v>19</v>
      </c>
      <c r="D86" s="9">
        <v>10</v>
      </c>
      <c r="E86" s="5">
        <v>3.804</v>
      </c>
      <c r="F86" s="5"/>
      <c r="G86" s="5"/>
      <c r="H86" s="3"/>
      <c r="I86" s="3"/>
      <c r="J86" s="3"/>
      <c r="K86" s="3"/>
    </row>
    <row r="87" spans="2:11" ht="15">
      <c r="B87" s="1">
        <v>37865</v>
      </c>
      <c r="C87" s="2" t="s">
        <v>19</v>
      </c>
      <c r="D87" s="9">
        <v>11</v>
      </c>
      <c r="E87" s="5">
        <v>3.822</v>
      </c>
      <c r="F87" s="16"/>
      <c r="G87" s="3"/>
      <c r="H87" s="3"/>
      <c r="I87" s="3"/>
      <c r="J87" s="3"/>
      <c r="K87" s="3"/>
    </row>
    <row r="88" spans="2:11" ht="14.25">
      <c r="B88" s="51">
        <v>38012</v>
      </c>
      <c r="C88" s="52" t="s">
        <v>19</v>
      </c>
      <c r="D88" s="53">
        <v>19</v>
      </c>
      <c r="E88" s="54">
        <v>3.824</v>
      </c>
      <c r="F88" s="5"/>
      <c r="G88" s="3"/>
      <c r="H88" s="3"/>
      <c r="I88" s="3"/>
      <c r="J88" s="3"/>
      <c r="K88" s="3"/>
    </row>
    <row r="89" spans="2:11" ht="14.25">
      <c r="B89" s="51">
        <v>38068</v>
      </c>
      <c r="C89" s="55" t="s">
        <v>12</v>
      </c>
      <c r="D89" s="56">
        <v>23</v>
      </c>
      <c r="E89" s="54">
        <v>3.825</v>
      </c>
      <c r="F89" s="5"/>
      <c r="G89" s="3"/>
      <c r="H89" s="3"/>
      <c r="I89" s="3"/>
      <c r="J89" s="3"/>
      <c r="K89" s="3"/>
    </row>
    <row r="90" spans="2:6" ht="14.25">
      <c r="B90" s="51">
        <v>38096</v>
      </c>
      <c r="C90" s="55" t="s">
        <v>19</v>
      </c>
      <c r="D90" s="56">
        <v>25</v>
      </c>
      <c r="E90" s="54">
        <v>3.827</v>
      </c>
      <c r="F90" s="5"/>
    </row>
    <row r="91" spans="2:6" ht="14.25">
      <c r="B91" s="51">
        <v>38040</v>
      </c>
      <c r="C91" s="55" t="s">
        <v>12</v>
      </c>
      <c r="D91" s="56">
        <v>21</v>
      </c>
      <c r="E91" s="54">
        <v>3.835</v>
      </c>
      <c r="F91" s="5"/>
    </row>
    <row r="92" spans="2:6" ht="14.25">
      <c r="B92" s="1">
        <v>37739</v>
      </c>
      <c r="C92" s="2" t="s">
        <v>19</v>
      </c>
      <c r="D92" s="9">
        <v>8</v>
      </c>
      <c r="E92" s="5">
        <v>3.839</v>
      </c>
      <c r="F92" s="5"/>
    </row>
    <row r="93" spans="2:6" ht="14.25">
      <c r="B93" s="51">
        <v>38250</v>
      </c>
      <c r="C93" s="55" t="s">
        <v>19</v>
      </c>
      <c r="D93" s="56">
        <v>29</v>
      </c>
      <c r="E93" s="54">
        <v>3.847</v>
      </c>
      <c r="F93" s="5"/>
    </row>
    <row r="94" spans="2:5" ht="14.25">
      <c r="B94" s="1">
        <v>37949</v>
      </c>
      <c r="C94" s="2" t="s">
        <v>19</v>
      </c>
      <c r="D94" s="9">
        <v>17</v>
      </c>
      <c r="E94" s="5">
        <v>3.852</v>
      </c>
    </row>
    <row r="95" spans="2:5" ht="14.25">
      <c r="B95" s="51">
        <v>38082</v>
      </c>
      <c r="C95" s="55" t="s">
        <v>19</v>
      </c>
      <c r="D95" s="56">
        <v>24</v>
      </c>
      <c r="E95" s="54">
        <v>3.853</v>
      </c>
    </row>
    <row r="96" spans="2:5" ht="14.25">
      <c r="B96" s="1">
        <v>37655</v>
      </c>
      <c r="C96" s="2" t="s">
        <v>19</v>
      </c>
      <c r="D96" s="9">
        <v>2</v>
      </c>
      <c r="E96" s="5">
        <v>3.856</v>
      </c>
    </row>
    <row r="97" spans="2:5" ht="14.25">
      <c r="B97" s="1">
        <v>37935</v>
      </c>
      <c r="C97" s="2" t="s">
        <v>25</v>
      </c>
      <c r="D97" s="9">
        <v>16</v>
      </c>
      <c r="E97" s="5">
        <v>3.861</v>
      </c>
    </row>
    <row r="98" spans="2:5" ht="14.25">
      <c r="B98" s="51">
        <v>38054</v>
      </c>
      <c r="C98" s="55" t="s">
        <v>19</v>
      </c>
      <c r="D98" s="56">
        <v>22</v>
      </c>
      <c r="E98" s="54">
        <v>3.861</v>
      </c>
    </row>
    <row r="99" spans="2:5" ht="14.25">
      <c r="B99" s="1">
        <v>37893</v>
      </c>
      <c r="C99" s="2" t="s">
        <v>21</v>
      </c>
      <c r="D99" s="9">
        <v>13</v>
      </c>
      <c r="E99" s="5">
        <v>3.863</v>
      </c>
    </row>
    <row r="100" spans="2:5" ht="14.25">
      <c r="B100" s="1">
        <v>37669</v>
      </c>
      <c r="C100" s="2" t="s">
        <v>19</v>
      </c>
      <c r="D100" s="9">
        <v>3</v>
      </c>
      <c r="E100" s="5">
        <v>3.866</v>
      </c>
    </row>
    <row r="101" spans="2:5" ht="14.25">
      <c r="B101" s="51">
        <v>38110</v>
      </c>
      <c r="C101" s="55" t="s">
        <v>19</v>
      </c>
      <c r="D101" s="56">
        <v>26</v>
      </c>
      <c r="E101" s="54">
        <v>3.87</v>
      </c>
    </row>
    <row r="102" spans="2:5" ht="14.25">
      <c r="B102" s="51">
        <v>38026</v>
      </c>
      <c r="C102" s="55" t="s">
        <v>7</v>
      </c>
      <c r="D102" s="56">
        <v>20</v>
      </c>
      <c r="E102" s="54">
        <v>3.871</v>
      </c>
    </row>
    <row r="103" spans="2:5" ht="14.25">
      <c r="B103" s="51">
        <v>38320</v>
      </c>
      <c r="C103" s="52" t="s">
        <v>12</v>
      </c>
      <c r="D103" s="53">
        <v>34</v>
      </c>
      <c r="E103" s="54">
        <v>3.872</v>
      </c>
    </row>
    <row r="104" spans="2:5" ht="14.25">
      <c r="B104" s="51">
        <v>37998</v>
      </c>
      <c r="C104" s="52" t="s">
        <v>12</v>
      </c>
      <c r="D104" s="53">
        <v>18</v>
      </c>
      <c r="E104" s="54">
        <v>3.882</v>
      </c>
    </row>
    <row r="105" spans="2:5" ht="14.25">
      <c r="B105" s="1">
        <v>37697</v>
      </c>
      <c r="C105" s="2" t="s">
        <v>7</v>
      </c>
      <c r="D105" s="9">
        <v>5</v>
      </c>
      <c r="E105" s="5">
        <v>3.89</v>
      </c>
    </row>
    <row r="106" spans="2:5" ht="14.25">
      <c r="B106" s="51">
        <v>38264</v>
      </c>
      <c r="C106" s="55" t="s">
        <v>19</v>
      </c>
      <c r="D106" s="56">
        <v>30</v>
      </c>
      <c r="E106" s="54">
        <v>3.892</v>
      </c>
    </row>
    <row r="107" spans="2:5" ht="14.25">
      <c r="B107" s="1">
        <v>37753</v>
      </c>
      <c r="C107" s="2" t="s">
        <v>19</v>
      </c>
      <c r="D107" s="9">
        <v>9</v>
      </c>
      <c r="E107" s="5">
        <v>3.895</v>
      </c>
    </row>
    <row r="108" spans="2:5" ht="14.25">
      <c r="B108" s="51">
        <v>38278</v>
      </c>
      <c r="C108" s="55" t="s">
        <v>19</v>
      </c>
      <c r="D108" s="56">
        <v>31</v>
      </c>
      <c r="E108" s="54">
        <v>3.902</v>
      </c>
    </row>
    <row r="109" spans="2:5" ht="14.25">
      <c r="B109" s="1">
        <v>37907</v>
      </c>
      <c r="C109" s="2" t="s">
        <v>19</v>
      </c>
      <c r="D109" s="9">
        <v>14</v>
      </c>
      <c r="E109" s="5">
        <v>3.904</v>
      </c>
    </row>
    <row r="110" spans="2:5" ht="14.25">
      <c r="B110" s="1">
        <v>37683</v>
      </c>
      <c r="C110" s="2" t="s">
        <v>22</v>
      </c>
      <c r="D110" s="9">
        <v>4</v>
      </c>
      <c r="E110" s="5">
        <v>3.905</v>
      </c>
    </row>
    <row r="111" spans="2:5" ht="14.25">
      <c r="B111" s="1">
        <v>37879</v>
      </c>
      <c r="C111" s="2" t="s">
        <v>12</v>
      </c>
      <c r="D111" s="9">
        <v>12</v>
      </c>
      <c r="E111" s="5">
        <v>3.913</v>
      </c>
    </row>
    <row r="112" spans="2:5" ht="14.25">
      <c r="B112" s="51">
        <v>38236</v>
      </c>
      <c r="C112" s="55" t="s">
        <v>22</v>
      </c>
      <c r="D112" s="56">
        <v>28</v>
      </c>
      <c r="E112" s="54">
        <v>3.922</v>
      </c>
    </row>
    <row r="113" spans="2:5" ht="14.25">
      <c r="B113" s="1">
        <v>37641</v>
      </c>
      <c r="C113" s="2" t="s">
        <v>22</v>
      </c>
      <c r="D113" s="9">
        <v>1</v>
      </c>
      <c r="E113" s="5">
        <v>3.928</v>
      </c>
    </row>
    <row r="114" spans="2:5" ht="14.25">
      <c r="B114" s="51">
        <v>38306</v>
      </c>
      <c r="C114" s="55" t="s">
        <v>25</v>
      </c>
      <c r="D114" s="56">
        <v>33</v>
      </c>
      <c r="E114" s="54">
        <v>3.928</v>
      </c>
    </row>
    <row r="115" spans="2:5" ht="14.25">
      <c r="B115" s="51">
        <v>38292</v>
      </c>
      <c r="C115" s="55" t="s">
        <v>5</v>
      </c>
      <c r="D115" s="56">
        <v>32</v>
      </c>
      <c r="E115" s="54">
        <v>3.949</v>
      </c>
    </row>
    <row r="116" spans="2:5" ht="14.25">
      <c r="B116" s="1">
        <v>37921</v>
      </c>
      <c r="C116" s="2" t="s">
        <v>25</v>
      </c>
      <c r="D116" s="9">
        <v>15</v>
      </c>
      <c r="E116" s="5">
        <v>3.964</v>
      </c>
    </row>
    <row r="117" spans="2:5" ht="14.25">
      <c r="B117" s="51">
        <v>38124</v>
      </c>
      <c r="C117" s="55" t="s">
        <v>12</v>
      </c>
      <c r="D117" s="56">
        <v>27</v>
      </c>
      <c r="E117" s="54">
        <v>4.013</v>
      </c>
    </row>
    <row r="132" spans="2:11" ht="14.25">
      <c r="B132" s="1"/>
      <c r="C132" s="2"/>
      <c r="D132" s="3"/>
      <c r="E132" s="3"/>
      <c r="F132" s="3"/>
      <c r="G132" s="3"/>
      <c r="H132" s="3"/>
      <c r="I132" s="3"/>
      <c r="J132" s="3"/>
      <c r="K132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4:P85"/>
  <sheetViews>
    <sheetView zoomScale="70" zoomScaleNormal="70" workbookViewId="0" topLeftCell="A1">
      <selection activeCell="K77" sqref="K77"/>
    </sheetView>
  </sheetViews>
  <sheetFormatPr defaultColWidth="9.140625" defaultRowHeight="12.75"/>
  <cols>
    <col min="2" max="2" width="15.00390625" style="0" customWidth="1"/>
    <col min="3" max="3" width="21.421875" style="0" customWidth="1"/>
    <col min="4" max="4" width="9.28125" style="0" bestFit="1" customWidth="1"/>
    <col min="5" max="5" width="6.28125" style="0" customWidth="1"/>
    <col min="6" max="6" width="21.00390625" style="0" customWidth="1"/>
    <col min="12" max="12" width="13.57421875" style="0" customWidth="1"/>
    <col min="13" max="13" width="13.28125" style="0" customWidth="1"/>
    <col min="14" max="14" width="9.8515625" style="0" customWidth="1"/>
    <col min="15" max="16" width="18.8515625" style="0" bestFit="1" customWidth="1"/>
  </cols>
  <sheetData>
    <row r="34" spans="9:11" ht="14.25">
      <c r="I34" s="3"/>
      <c r="J34" s="3"/>
      <c r="K34" s="3"/>
    </row>
    <row r="35" spans="9:12" ht="14.25">
      <c r="I35" s="3"/>
      <c r="J35" s="3"/>
      <c r="K35" s="3"/>
      <c r="L35" s="3"/>
    </row>
    <row r="36" spans="9:12" ht="14.25">
      <c r="I36" s="3"/>
      <c r="J36" s="3"/>
      <c r="K36" s="3"/>
      <c r="L36" s="1"/>
    </row>
    <row r="37" spans="9:12" ht="14.25">
      <c r="I37" s="3"/>
      <c r="J37" s="3"/>
      <c r="K37" s="3"/>
      <c r="L37" s="1"/>
    </row>
    <row r="38" spans="9:12" ht="14.25">
      <c r="I38" s="3"/>
      <c r="J38" s="3"/>
      <c r="K38" s="3"/>
      <c r="L38" s="1"/>
    </row>
    <row r="41" ht="14.25">
      <c r="P41" s="2"/>
    </row>
    <row r="42" ht="14.25">
      <c r="P42" s="2"/>
    </row>
    <row r="43" ht="14.25">
      <c r="P43" s="2"/>
    </row>
    <row r="44" spans="3:15" ht="15">
      <c r="C44" s="11" t="s">
        <v>53</v>
      </c>
      <c r="D44" s="3"/>
      <c r="E44" s="3"/>
      <c r="F44" s="3"/>
      <c r="G44" s="3"/>
      <c r="H44" s="3"/>
      <c r="I44" s="3"/>
      <c r="J44" s="3"/>
      <c r="K44" s="3"/>
      <c r="L44" s="3"/>
      <c r="M44" s="11" t="s">
        <v>60</v>
      </c>
      <c r="O44" s="3"/>
    </row>
    <row r="45" spans="3:14" ht="14.25">
      <c r="C45" s="3"/>
      <c r="D45" s="3"/>
      <c r="E45" s="3"/>
      <c r="F45" s="3"/>
      <c r="G45" s="3"/>
      <c r="H45" s="3"/>
      <c r="I45" s="3"/>
      <c r="J45" s="3"/>
      <c r="K45" s="3"/>
      <c r="L45" s="3"/>
      <c r="M45" s="1"/>
      <c r="N45" s="3"/>
    </row>
    <row r="46" spans="3:16" ht="15">
      <c r="C46" s="1">
        <v>37641</v>
      </c>
      <c r="D46" s="3">
        <v>152.3</v>
      </c>
      <c r="E46" s="9">
        <v>1</v>
      </c>
      <c r="F46" s="2" t="s">
        <v>12</v>
      </c>
      <c r="G46" s="3"/>
      <c r="H46" s="3"/>
      <c r="I46" s="3"/>
      <c r="J46" s="3"/>
      <c r="K46" s="3"/>
      <c r="L46" s="3"/>
      <c r="M46" s="51">
        <v>38068</v>
      </c>
      <c r="N46" s="65">
        <v>165</v>
      </c>
      <c r="O46" s="53">
        <v>23</v>
      </c>
      <c r="P46" s="52" t="s">
        <v>21</v>
      </c>
    </row>
    <row r="47" spans="3:16" ht="15">
      <c r="C47" s="1">
        <v>37654</v>
      </c>
      <c r="D47" s="3">
        <v>155</v>
      </c>
      <c r="E47" s="9">
        <v>2</v>
      </c>
      <c r="F47" s="2" t="s">
        <v>52</v>
      </c>
      <c r="G47" s="3"/>
      <c r="H47" s="3"/>
      <c r="I47" s="3"/>
      <c r="J47" s="3"/>
      <c r="K47" s="3"/>
      <c r="L47" s="3"/>
      <c r="M47" s="51">
        <v>38306</v>
      </c>
      <c r="N47" s="65">
        <v>165</v>
      </c>
      <c r="O47" s="53">
        <v>33</v>
      </c>
      <c r="P47" s="52" t="s">
        <v>12</v>
      </c>
    </row>
    <row r="48" spans="3:16" ht="14.25">
      <c r="C48" s="1">
        <v>37669</v>
      </c>
      <c r="D48" s="3">
        <v>155.4</v>
      </c>
      <c r="E48" s="9">
        <v>3</v>
      </c>
      <c r="F48" s="2" t="s">
        <v>20</v>
      </c>
      <c r="G48" s="2"/>
      <c r="H48" s="3"/>
      <c r="I48" s="3"/>
      <c r="J48" s="3"/>
      <c r="K48" s="3"/>
      <c r="L48" s="3"/>
      <c r="M48" s="51">
        <v>38026</v>
      </c>
      <c r="N48" s="64">
        <v>162.85</v>
      </c>
      <c r="O48" s="53">
        <v>20</v>
      </c>
      <c r="P48" s="52" t="s">
        <v>18</v>
      </c>
    </row>
    <row r="49" spans="3:16" ht="14.25">
      <c r="C49" s="1">
        <v>37683</v>
      </c>
      <c r="D49" s="3">
        <v>154.2</v>
      </c>
      <c r="E49" s="9">
        <v>4</v>
      </c>
      <c r="F49" s="14" t="s">
        <v>21</v>
      </c>
      <c r="G49" s="2"/>
      <c r="H49" s="3"/>
      <c r="I49" s="3"/>
      <c r="J49" s="3"/>
      <c r="K49" s="3"/>
      <c r="L49" s="3"/>
      <c r="M49" s="51">
        <v>38278</v>
      </c>
      <c r="N49" s="64">
        <v>162.4</v>
      </c>
      <c r="O49" s="53">
        <v>31</v>
      </c>
      <c r="P49" s="52" t="s">
        <v>77</v>
      </c>
    </row>
    <row r="50" spans="3:16" ht="14.25">
      <c r="C50" s="1">
        <v>37697</v>
      </c>
      <c r="D50" s="3">
        <v>158.2</v>
      </c>
      <c r="E50" s="9">
        <v>5</v>
      </c>
      <c r="F50" s="2" t="s">
        <v>12</v>
      </c>
      <c r="G50" s="2"/>
      <c r="H50" s="3"/>
      <c r="I50" s="3"/>
      <c r="J50" s="3"/>
      <c r="K50" s="3"/>
      <c r="L50" s="3"/>
      <c r="M50" s="51">
        <v>38264</v>
      </c>
      <c r="N50" s="64">
        <v>161.3</v>
      </c>
      <c r="O50" s="53">
        <v>30</v>
      </c>
      <c r="P50" s="52" t="s">
        <v>2</v>
      </c>
    </row>
    <row r="51" spans="3:16" ht="14.25">
      <c r="C51" s="1">
        <v>37711</v>
      </c>
      <c r="D51" s="3">
        <v>152.2</v>
      </c>
      <c r="E51" s="9">
        <v>6</v>
      </c>
      <c r="F51" s="2" t="s">
        <v>24</v>
      </c>
      <c r="G51" s="2"/>
      <c r="H51" s="3"/>
      <c r="I51" s="3"/>
      <c r="J51" s="3"/>
      <c r="K51" s="3"/>
      <c r="L51" s="3"/>
      <c r="M51" s="51">
        <v>38054</v>
      </c>
      <c r="N51" s="64">
        <v>161.2</v>
      </c>
      <c r="O51" s="53">
        <v>22</v>
      </c>
      <c r="P51" s="52" t="s">
        <v>23</v>
      </c>
    </row>
    <row r="52" spans="3:16" ht="14.25">
      <c r="C52" s="1">
        <v>37725</v>
      </c>
      <c r="D52" s="3">
        <v>157.7</v>
      </c>
      <c r="E52" s="9">
        <v>7</v>
      </c>
      <c r="F52" s="2" t="s">
        <v>12</v>
      </c>
      <c r="G52" s="2"/>
      <c r="H52" s="3"/>
      <c r="I52" s="3"/>
      <c r="J52" s="3"/>
      <c r="K52" s="3"/>
      <c r="L52" s="3"/>
      <c r="M52" s="51">
        <v>38250</v>
      </c>
      <c r="N52" s="64">
        <v>159.8</v>
      </c>
      <c r="O52" s="53">
        <v>29</v>
      </c>
      <c r="P52" s="52" t="s">
        <v>77</v>
      </c>
    </row>
    <row r="53" spans="3:16" ht="14.25">
      <c r="C53" s="1">
        <v>37739</v>
      </c>
      <c r="D53" s="3">
        <v>151.8</v>
      </c>
      <c r="E53" s="9">
        <v>8</v>
      </c>
      <c r="F53" s="2" t="s">
        <v>20</v>
      </c>
      <c r="G53" s="2"/>
      <c r="H53" s="3"/>
      <c r="I53" s="3"/>
      <c r="J53" s="3"/>
      <c r="K53" s="3"/>
      <c r="L53" s="3"/>
      <c r="M53" s="1">
        <v>37935</v>
      </c>
      <c r="N53" s="3">
        <v>159.3</v>
      </c>
      <c r="O53" s="9">
        <v>16</v>
      </c>
      <c r="P53" s="2" t="s">
        <v>7</v>
      </c>
    </row>
    <row r="54" spans="3:16" ht="14.25">
      <c r="C54" s="1">
        <v>37753</v>
      </c>
      <c r="D54" s="3">
        <v>155.8</v>
      </c>
      <c r="E54" s="9">
        <v>9</v>
      </c>
      <c r="F54" s="2" t="s">
        <v>55</v>
      </c>
      <c r="G54" s="2"/>
      <c r="H54" s="3"/>
      <c r="I54" s="3"/>
      <c r="J54" s="3"/>
      <c r="K54" s="3"/>
      <c r="L54" s="3"/>
      <c r="M54" s="51">
        <v>37998</v>
      </c>
      <c r="N54" s="64">
        <v>158.8</v>
      </c>
      <c r="O54" s="53">
        <v>18</v>
      </c>
      <c r="P54" s="52" t="s">
        <v>22</v>
      </c>
    </row>
    <row r="55" spans="3:16" ht="14.25">
      <c r="C55" s="1">
        <v>37767</v>
      </c>
      <c r="D55" s="3">
        <v>148.4</v>
      </c>
      <c r="E55" s="9">
        <v>10</v>
      </c>
      <c r="F55" s="2" t="s">
        <v>20</v>
      </c>
      <c r="G55" s="2"/>
      <c r="H55" s="3"/>
      <c r="I55" s="3"/>
      <c r="J55" s="3"/>
      <c r="K55" s="3"/>
      <c r="L55" s="3"/>
      <c r="M55" s="1">
        <v>37697</v>
      </c>
      <c r="N55" s="3">
        <v>158.2</v>
      </c>
      <c r="O55" s="9">
        <v>5</v>
      </c>
      <c r="P55" s="2" t="s">
        <v>12</v>
      </c>
    </row>
    <row r="56" spans="3:16" ht="14.25">
      <c r="C56" s="1">
        <v>37865</v>
      </c>
      <c r="D56" s="3">
        <v>155.3</v>
      </c>
      <c r="E56" s="9">
        <v>11</v>
      </c>
      <c r="F56" s="2" t="s">
        <v>19</v>
      </c>
      <c r="G56" s="2" t="s">
        <v>56</v>
      </c>
      <c r="H56" s="3"/>
      <c r="I56" s="3"/>
      <c r="J56" s="3"/>
      <c r="K56" s="3"/>
      <c r="L56" s="3"/>
      <c r="M56" s="51">
        <v>38292</v>
      </c>
      <c r="N56" s="64">
        <v>157.8</v>
      </c>
      <c r="O56" s="53">
        <v>32</v>
      </c>
      <c r="P56" s="52" t="s">
        <v>18</v>
      </c>
    </row>
    <row r="57" spans="3:16" ht="15">
      <c r="C57" s="1">
        <v>37879</v>
      </c>
      <c r="D57" s="10">
        <v>145.2</v>
      </c>
      <c r="E57" s="9">
        <v>12</v>
      </c>
      <c r="F57" s="2" t="s">
        <v>20</v>
      </c>
      <c r="G57" s="2"/>
      <c r="H57" s="3"/>
      <c r="I57" s="3"/>
      <c r="J57" s="10"/>
      <c r="K57" s="3"/>
      <c r="L57" s="3"/>
      <c r="M57" s="1">
        <v>37725</v>
      </c>
      <c r="N57" s="3">
        <v>157.7</v>
      </c>
      <c r="O57" s="9">
        <v>7</v>
      </c>
      <c r="P57" s="2" t="s">
        <v>12</v>
      </c>
    </row>
    <row r="58" spans="3:16" ht="14.25">
      <c r="C58" s="1">
        <v>37893</v>
      </c>
      <c r="D58" s="3">
        <v>157.7</v>
      </c>
      <c r="E58" s="9">
        <v>13</v>
      </c>
      <c r="F58" s="2" t="s">
        <v>12</v>
      </c>
      <c r="G58" s="2" t="s">
        <v>56</v>
      </c>
      <c r="H58" s="3"/>
      <c r="I58" s="3"/>
      <c r="J58" s="3"/>
      <c r="K58" s="3"/>
      <c r="L58" s="3"/>
      <c r="M58" s="1">
        <v>37893</v>
      </c>
      <c r="N58" s="3">
        <v>157.7</v>
      </c>
      <c r="O58" s="9">
        <v>13</v>
      </c>
      <c r="P58" s="2" t="s">
        <v>12</v>
      </c>
    </row>
    <row r="59" spans="3:16" ht="14.25">
      <c r="C59" s="1">
        <v>37907</v>
      </c>
      <c r="D59" s="3">
        <v>149.3</v>
      </c>
      <c r="E59" s="9">
        <v>14</v>
      </c>
      <c r="F59" s="2" t="s">
        <v>57</v>
      </c>
      <c r="G59" s="2"/>
      <c r="H59" s="3"/>
      <c r="I59" s="3"/>
      <c r="J59" s="3"/>
      <c r="K59" s="3"/>
      <c r="L59" s="3"/>
      <c r="M59" s="1">
        <v>37921</v>
      </c>
      <c r="N59" s="3">
        <v>157.4</v>
      </c>
      <c r="O59" s="9">
        <v>15</v>
      </c>
      <c r="P59" s="2" t="s">
        <v>21</v>
      </c>
    </row>
    <row r="60" spans="3:16" ht="14.25">
      <c r="C60" s="1">
        <v>37921</v>
      </c>
      <c r="D60" s="3">
        <v>157.4</v>
      </c>
      <c r="E60" s="9">
        <v>15</v>
      </c>
      <c r="F60" s="2" t="s">
        <v>21</v>
      </c>
      <c r="G60" s="2"/>
      <c r="H60" s="3"/>
      <c r="I60" s="3"/>
      <c r="J60" s="3"/>
      <c r="K60" s="3"/>
      <c r="L60" s="3"/>
      <c r="M60" s="51">
        <v>38236</v>
      </c>
      <c r="N60" s="64">
        <v>157.3</v>
      </c>
      <c r="O60" s="53">
        <v>28</v>
      </c>
      <c r="P60" s="52" t="s">
        <v>77</v>
      </c>
    </row>
    <row r="61" spans="3:16" ht="14.25">
      <c r="C61" s="1">
        <v>37935</v>
      </c>
      <c r="D61" s="3">
        <v>159.3</v>
      </c>
      <c r="E61" s="9">
        <v>16</v>
      </c>
      <c r="F61" s="2" t="s">
        <v>7</v>
      </c>
      <c r="G61" s="2"/>
      <c r="H61" s="3"/>
      <c r="I61" s="3"/>
      <c r="J61" s="3"/>
      <c r="K61" s="3"/>
      <c r="L61" s="3"/>
      <c r="M61" s="51">
        <v>38320</v>
      </c>
      <c r="N61" s="64">
        <v>156.85</v>
      </c>
      <c r="O61" s="53">
        <v>34</v>
      </c>
      <c r="P61" s="52" t="s">
        <v>2</v>
      </c>
    </row>
    <row r="62" spans="3:16" ht="14.25">
      <c r="C62" s="1">
        <v>37949</v>
      </c>
      <c r="D62" s="3">
        <v>151.1</v>
      </c>
      <c r="E62" s="9">
        <v>17</v>
      </c>
      <c r="F62" s="2" t="s">
        <v>5</v>
      </c>
      <c r="G62" s="2"/>
      <c r="H62" s="3"/>
      <c r="I62" s="3"/>
      <c r="J62" s="3"/>
      <c r="K62" s="3"/>
      <c r="L62" s="3"/>
      <c r="M62" s="51">
        <v>38012</v>
      </c>
      <c r="N62" s="64">
        <v>156.3</v>
      </c>
      <c r="O62" s="53">
        <v>19</v>
      </c>
      <c r="P62" s="52" t="s">
        <v>18</v>
      </c>
    </row>
    <row r="63" spans="3:16" ht="14.25">
      <c r="C63" s="51">
        <v>37998</v>
      </c>
      <c r="D63" s="64">
        <v>158.8</v>
      </c>
      <c r="E63" s="53">
        <v>18</v>
      </c>
      <c r="F63" s="52" t="s">
        <v>22</v>
      </c>
      <c r="G63" s="2"/>
      <c r="H63" s="3"/>
      <c r="I63" s="3"/>
      <c r="M63" s="1">
        <v>37753</v>
      </c>
      <c r="N63" s="3">
        <v>155.8</v>
      </c>
      <c r="O63" s="9">
        <v>9</v>
      </c>
      <c r="P63" s="2" t="s">
        <v>55</v>
      </c>
    </row>
    <row r="64" spans="3:16" ht="14.25">
      <c r="C64" s="51">
        <v>38012</v>
      </c>
      <c r="D64" s="64">
        <v>156.3</v>
      </c>
      <c r="E64" s="53">
        <v>19</v>
      </c>
      <c r="F64" s="52" t="s">
        <v>18</v>
      </c>
      <c r="G64" s="2"/>
      <c r="H64" s="3"/>
      <c r="I64" s="3"/>
      <c r="J64" s="3"/>
      <c r="K64" s="3"/>
      <c r="L64" s="3"/>
      <c r="M64" s="1">
        <v>37669</v>
      </c>
      <c r="N64" s="3">
        <v>155.4</v>
      </c>
      <c r="O64" s="9">
        <v>3</v>
      </c>
      <c r="P64" s="2" t="s">
        <v>20</v>
      </c>
    </row>
    <row r="65" spans="3:16" ht="14.25">
      <c r="C65" s="51">
        <v>38026</v>
      </c>
      <c r="D65" s="64">
        <v>162.85</v>
      </c>
      <c r="E65" s="53">
        <v>20</v>
      </c>
      <c r="F65" s="52" t="s">
        <v>18</v>
      </c>
      <c r="G65" s="2"/>
      <c r="H65" s="3"/>
      <c r="I65" s="3"/>
      <c r="J65" s="3"/>
      <c r="K65" s="3"/>
      <c r="L65" s="3"/>
      <c r="M65" s="1">
        <v>37865</v>
      </c>
      <c r="N65" s="3">
        <v>155.3</v>
      </c>
      <c r="O65" s="9">
        <v>11</v>
      </c>
      <c r="P65" s="2" t="s">
        <v>19</v>
      </c>
    </row>
    <row r="66" spans="3:16" ht="14.25">
      <c r="C66" s="51">
        <v>38040</v>
      </c>
      <c r="D66" s="64">
        <v>152</v>
      </c>
      <c r="E66" s="53">
        <v>21</v>
      </c>
      <c r="F66" s="52" t="s">
        <v>57</v>
      </c>
      <c r="G66" s="2"/>
      <c r="H66" s="3"/>
      <c r="I66" s="3"/>
      <c r="J66" s="3"/>
      <c r="K66" s="3"/>
      <c r="L66" s="3"/>
      <c r="M66" s="51">
        <v>38082</v>
      </c>
      <c r="N66" s="64">
        <v>155.3</v>
      </c>
      <c r="O66" s="53">
        <v>24</v>
      </c>
      <c r="P66" s="52" t="s">
        <v>12</v>
      </c>
    </row>
    <row r="67" spans="3:16" ht="14.25">
      <c r="C67" s="51">
        <v>38054</v>
      </c>
      <c r="D67" s="64">
        <v>161.2</v>
      </c>
      <c r="E67" s="53">
        <v>22</v>
      </c>
      <c r="F67" s="52" t="s">
        <v>23</v>
      </c>
      <c r="G67" s="2"/>
      <c r="H67" s="3"/>
      <c r="I67" s="3"/>
      <c r="J67" s="3"/>
      <c r="K67" s="3"/>
      <c r="L67" s="3"/>
      <c r="M67" s="1">
        <v>37654</v>
      </c>
      <c r="N67" s="3">
        <v>155</v>
      </c>
      <c r="O67" s="9">
        <v>2</v>
      </c>
      <c r="P67" s="2" t="s">
        <v>52</v>
      </c>
    </row>
    <row r="68" spans="3:16" ht="15">
      <c r="C68" s="51">
        <v>38068</v>
      </c>
      <c r="D68" s="65">
        <v>165</v>
      </c>
      <c r="E68" s="53">
        <v>23</v>
      </c>
      <c r="F68" s="52" t="s">
        <v>21</v>
      </c>
      <c r="G68" s="2"/>
      <c r="H68" s="3"/>
      <c r="I68" s="3"/>
      <c r="J68" s="3"/>
      <c r="K68" s="3"/>
      <c r="L68" s="3"/>
      <c r="M68" s="1">
        <v>37683</v>
      </c>
      <c r="N68" s="3">
        <v>154.2</v>
      </c>
      <c r="O68" s="9">
        <v>4</v>
      </c>
      <c r="P68" s="14" t="s">
        <v>21</v>
      </c>
    </row>
    <row r="69" spans="3:16" ht="14.25">
      <c r="C69" s="51">
        <v>38082</v>
      </c>
      <c r="D69" s="64">
        <v>155.3</v>
      </c>
      <c r="E69" s="53">
        <v>24</v>
      </c>
      <c r="F69" s="52" t="s">
        <v>12</v>
      </c>
      <c r="G69" s="2"/>
      <c r="H69" s="3"/>
      <c r="I69" s="3"/>
      <c r="J69" s="3"/>
      <c r="K69" s="3"/>
      <c r="L69" s="3"/>
      <c r="M69" s="51">
        <v>38096</v>
      </c>
      <c r="N69" s="64">
        <v>152.7</v>
      </c>
      <c r="O69" s="53">
        <v>25</v>
      </c>
      <c r="P69" s="52" t="s">
        <v>77</v>
      </c>
    </row>
    <row r="70" spans="3:16" ht="14.25">
      <c r="C70" s="51">
        <v>38096</v>
      </c>
      <c r="D70" s="64">
        <v>152.7</v>
      </c>
      <c r="E70" s="53">
        <v>25</v>
      </c>
      <c r="F70" s="52" t="s">
        <v>77</v>
      </c>
      <c r="G70" s="2" t="s">
        <v>56</v>
      </c>
      <c r="H70" s="3"/>
      <c r="I70" s="3"/>
      <c r="J70" s="3"/>
      <c r="K70" s="3"/>
      <c r="L70" s="3"/>
      <c r="M70" s="1">
        <v>37641</v>
      </c>
      <c r="N70" s="3">
        <v>152.3</v>
      </c>
      <c r="O70" s="9">
        <v>1</v>
      </c>
      <c r="P70" s="2" t="s">
        <v>12</v>
      </c>
    </row>
    <row r="71" spans="3:16" ht="14.25">
      <c r="C71" s="51">
        <v>38110</v>
      </c>
      <c r="D71" s="64">
        <v>150.8</v>
      </c>
      <c r="E71" s="53">
        <v>26</v>
      </c>
      <c r="F71" s="52" t="s">
        <v>5</v>
      </c>
      <c r="G71" s="2"/>
      <c r="H71" s="3"/>
      <c r="I71" s="3"/>
      <c r="J71" s="3"/>
      <c r="K71" s="3"/>
      <c r="L71" s="3"/>
      <c r="M71" s="1">
        <v>37711</v>
      </c>
      <c r="N71" s="3">
        <v>152.2</v>
      </c>
      <c r="O71" s="9">
        <v>6</v>
      </c>
      <c r="P71" s="2" t="s">
        <v>24</v>
      </c>
    </row>
    <row r="72" spans="3:16" ht="14.25">
      <c r="C72" s="51">
        <v>38124</v>
      </c>
      <c r="D72" s="64">
        <v>148.8</v>
      </c>
      <c r="E72" s="53">
        <v>27</v>
      </c>
      <c r="F72" s="52" t="s">
        <v>18</v>
      </c>
      <c r="G72" s="2" t="s">
        <v>89</v>
      </c>
      <c r="H72" s="3"/>
      <c r="I72" s="3"/>
      <c r="J72" s="3"/>
      <c r="K72" s="3"/>
      <c r="L72" s="3"/>
      <c r="M72" s="51">
        <v>38040</v>
      </c>
      <c r="N72" s="64">
        <v>152</v>
      </c>
      <c r="O72" s="53">
        <v>21</v>
      </c>
      <c r="P72" s="52" t="s">
        <v>57</v>
      </c>
    </row>
    <row r="73" spans="3:16" ht="14.25">
      <c r="C73" s="51">
        <v>38236</v>
      </c>
      <c r="D73" s="64">
        <v>157.3</v>
      </c>
      <c r="E73" s="53">
        <v>28</v>
      </c>
      <c r="F73" s="52" t="s">
        <v>77</v>
      </c>
      <c r="G73" s="2" t="s">
        <v>99</v>
      </c>
      <c r="H73" s="3"/>
      <c r="I73" s="3"/>
      <c r="J73" s="3"/>
      <c r="K73" s="3"/>
      <c r="L73" s="3"/>
      <c r="M73" s="1">
        <v>37739</v>
      </c>
      <c r="N73" s="3">
        <v>151.8</v>
      </c>
      <c r="O73" s="9">
        <v>8</v>
      </c>
      <c r="P73" s="2" t="s">
        <v>20</v>
      </c>
    </row>
    <row r="74" spans="3:16" ht="14.25">
      <c r="C74" s="51">
        <v>38250</v>
      </c>
      <c r="D74" s="64">
        <v>159.8</v>
      </c>
      <c r="E74" s="53">
        <v>29</v>
      </c>
      <c r="F74" s="52" t="s">
        <v>77</v>
      </c>
      <c r="G74" s="2" t="s">
        <v>99</v>
      </c>
      <c r="H74" s="3"/>
      <c r="I74" s="3"/>
      <c r="J74" s="3"/>
      <c r="K74" s="3"/>
      <c r="L74" s="3"/>
      <c r="M74" s="1">
        <v>37949</v>
      </c>
      <c r="N74" s="3">
        <v>151.1</v>
      </c>
      <c r="O74" s="9">
        <v>17</v>
      </c>
      <c r="P74" s="2" t="s">
        <v>5</v>
      </c>
    </row>
    <row r="75" spans="3:16" ht="14.25">
      <c r="C75" s="51">
        <v>38264</v>
      </c>
      <c r="D75" s="64">
        <v>161.3</v>
      </c>
      <c r="E75" s="53">
        <v>30</v>
      </c>
      <c r="F75" s="52" t="s">
        <v>2</v>
      </c>
      <c r="G75" s="2"/>
      <c r="H75" s="3"/>
      <c r="I75" s="3"/>
      <c r="J75" s="3"/>
      <c r="K75" s="3"/>
      <c r="L75" s="3"/>
      <c r="M75" s="51">
        <v>38110</v>
      </c>
      <c r="N75" s="64">
        <v>150.8</v>
      </c>
      <c r="O75" s="53">
        <v>26</v>
      </c>
      <c r="P75" s="52" t="s">
        <v>5</v>
      </c>
    </row>
    <row r="76" spans="3:16" ht="14.25">
      <c r="C76" s="51">
        <v>38278</v>
      </c>
      <c r="D76" s="64">
        <v>162.4</v>
      </c>
      <c r="E76" s="53">
        <v>31</v>
      </c>
      <c r="F76" s="52" t="s">
        <v>77</v>
      </c>
      <c r="G76" s="2"/>
      <c r="H76" s="3"/>
      <c r="I76" s="3"/>
      <c r="J76" s="3"/>
      <c r="K76" s="3"/>
      <c r="L76" s="3"/>
      <c r="M76" s="1">
        <v>37907</v>
      </c>
      <c r="N76" s="3">
        <v>149.3</v>
      </c>
      <c r="O76" s="9">
        <v>14</v>
      </c>
      <c r="P76" s="2" t="s">
        <v>57</v>
      </c>
    </row>
    <row r="77" spans="3:16" ht="14.25">
      <c r="C77" s="51">
        <v>38292</v>
      </c>
      <c r="D77" s="64">
        <v>157.8</v>
      </c>
      <c r="E77" s="53">
        <v>32</v>
      </c>
      <c r="F77" s="52" t="s">
        <v>18</v>
      </c>
      <c r="G77" s="2"/>
      <c r="H77" s="3"/>
      <c r="I77" s="3"/>
      <c r="J77" s="3"/>
      <c r="K77" s="3"/>
      <c r="L77" s="3"/>
      <c r="M77" s="51">
        <v>38124</v>
      </c>
      <c r="N77" s="64">
        <v>148.8</v>
      </c>
      <c r="O77" s="53">
        <v>27</v>
      </c>
      <c r="P77" s="52" t="s">
        <v>18</v>
      </c>
    </row>
    <row r="78" spans="3:16" ht="15">
      <c r="C78" s="51">
        <v>38306</v>
      </c>
      <c r="D78" s="65">
        <v>165</v>
      </c>
      <c r="E78" s="53">
        <v>33</v>
      </c>
      <c r="F78" s="52" t="s">
        <v>12</v>
      </c>
      <c r="G78" s="2"/>
      <c r="H78" s="3"/>
      <c r="I78" s="3"/>
      <c r="J78" s="3"/>
      <c r="K78" s="3"/>
      <c r="L78" s="3"/>
      <c r="M78" s="1">
        <v>37767</v>
      </c>
      <c r="N78" s="3">
        <v>148.4</v>
      </c>
      <c r="O78" s="9">
        <v>10</v>
      </c>
      <c r="P78" s="2" t="s">
        <v>20</v>
      </c>
    </row>
    <row r="79" spans="3:16" ht="15">
      <c r="C79" s="51">
        <v>38320</v>
      </c>
      <c r="D79" s="64">
        <v>156.85</v>
      </c>
      <c r="E79" s="53">
        <v>34</v>
      </c>
      <c r="F79" s="52" t="s">
        <v>2</v>
      </c>
      <c r="G79" s="2"/>
      <c r="H79" s="3"/>
      <c r="I79" s="3"/>
      <c r="J79" s="3"/>
      <c r="K79" s="3"/>
      <c r="L79" s="3"/>
      <c r="M79" s="1">
        <v>37879</v>
      </c>
      <c r="N79" s="10">
        <v>145.2</v>
      </c>
      <c r="O79" s="9">
        <v>12</v>
      </c>
      <c r="P79" s="2" t="s">
        <v>20</v>
      </c>
    </row>
    <row r="80" spans="3:16" ht="14.25">
      <c r="C80" s="1"/>
      <c r="D80" s="3"/>
      <c r="E80" s="9"/>
      <c r="F80" s="2"/>
      <c r="G80" s="2"/>
      <c r="H80" s="3"/>
      <c r="I80" s="3"/>
      <c r="J80" s="3"/>
      <c r="K80" s="3"/>
      <c r="L80" s="3"/>
      <c r="M80" s="1"/>
      <c r="N80" s="3"/>
      <c r="O80" s="9"/>
      <c r="P80" s="12"/>
    </row>
    <row r="81" spans="3:16" ht="15">
      <c r="C81" s="44" t="s">
        <v>76</v>
      </c>
      <c r="D81" s="10">
        <f>SUM(D63:D80)/17</f>
        <v>157.8941176470588</v>
      </c>
      <c r="E81" s="3" t="s">
        <v>54</v>
      </c>
      <c r="F81" s="2" t="s">
        <v>104</v>
      </c>
      <c r="G81" s="2"/>
      <c r="H81" s="3"/>
      <c r="I81" s="3"/>
      <c r="J81" s="3"/>
      <c r="K81" s="3"/>
      <c r="L81" s="3"/>
      <c r="M81" s="1"/>
      <c r="N81" s="3"/>
      <c r="O81" s="3"/>
      <c r="P81" s="12"/>
    </row>
    <row r="82" spans="6:16" ht="14.25">
      <c r="F82" s="41"/>
      <c r="J82" s="3"/>
      <c r="K82" s="3"/>
      <c r="L82" s="3"/>
      <c r="M82" s="1"/>
      <c r="N82" s="3"/>
      <c r="O82" s="9"/>
      <c r="P82" s="12"/>
    </row>
    <row r="83" spans="3:16" ht="15">
      <c r="C83" s="24" t="s">
        <v>107</v>
      </c>
      <c r="D83" s="24"/>
      <c r="E83" s="24"/>
      <c r="F83" s="24"/>
      <c r="J83" s="3"/>
      <c r="K83" s="3"/>
      <c r="L83" s="3"/>
      <c r="M83" s="1"/>
      <c r="N83" s="10"/>
      <c r="O83" s="9"/>
      <c r="P83" s="12"/>
    </row>
    <row r="85" spans="3:4" ht="12.75">
      <c r="C85" s="26" t="s">
        <v>36</v>
      </c>
      <c r="D85" s="49">
        <v>154.9</v>
      </c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39"/>
  <sheetViews>
    <sheetView zoomScale="50" zoomScaleNormal="50" workbookViewId="0" topLeftCell="A1">
      <selection activeCell="AH8" sqref="AH8"/>
    </sheetView>
  </sheetViews>
  <sheetFormatPr defaultColWidth="9.140625" defaultRowHeight="12.75"/>
  <cols>
    <col min="1" max="1" width="33.7109375" style="61" bestFit="1" customWidth="1"/>
    <col min="2" max="2" width="9.140625" style="61" customWidth="1"/>
    <col min="3" max="3" width="9.421875" style="61" bestFit="1" customWidth="1"/>
    <col min="4" max="4" width="12.00390625" style="61" bestFit="1" customWidth="1"/>
    <col min="5" max="5" width="9.421875" style="61" bestFit="1" customWidth="1"/>
    <col min="6" max="6" width="9.140625" style="61" customWidth="1"/>
    <col min="7" max="7" width="12.00390625" style="61" bestFit="1" customWidth="1"/>
    <col min="8" max="8" width="9.7109375" style="61" bestFit="1" customWidth="1"/>
    <col min="9" max="9" width="12.00390625" style="61" bestFit="1" customWidth="1"/>
    <col min="10" max="10" width="9.421875" style="61" bestFit="1" customWidth="1"/>
    <col min="11" max="11" width="9.140625" style="61" customWidth="1"/>
    <col min="12" max="12" width="9.421875" style="61" bestFit="1" customWidth="1"/>
    <col min="13" max="13" width="9.7109375" style="61" bestFit="1" customWidth="1"/>
    <col min="14" max="14" width="12.00390625" style="61" bestFit="1" customWidth="1"/>
    <col min="15" max="15" width="9.421875" style="61" bestFit="1" customWidth="1"/>
    <col min="16" max="16" width="9.140625" style="61" customWidth="1"/>
    <col min="17" max="17" width="12.00390625" style="61" bestFit="1" customWidth="1"/>
    <col min="18" max="19" width="9.7109375" style="61" bestFit="1" customWidth="1"/>
    <col min="20" max="20" width="9.421875" style="61" bestFit="1" customWidth="1"/>
    <col min="21" max="21" width="9.140625" style="61" customWidth="1"/>
    <col min="22" max="22" width="9.421875" style="61" bestFit="1" customWidth="1"/>
    <col min="23" max="24" width="9.7109375" style="61" bestFit="1" customWidth="1"/>
    <col min="25" max="25" width="9.421875" style="61" bestFit="1" customWidth="1"/>
    <col min="26" max="26" width="9.140625" style="61" customWidth="1"/>
    <col min="27" max="27" width="10.57421875" style="61" bestFit="1" customWidth="1"/>
    <col min="28" max="28" width="9.7109375" style="61" bestFit="1" customWidth="1"/>
    <col min="29" max="29" width="11.140625" style="61" bestFit="1" customWidth="1"/>
    <col min="30" max="30" width="9.7109375" style="61" bestFit="1" customWidth="1"/>
    <col min="31" max="31" width="9.140625" style="61" customWidth="1"/>
    <col min="32" max="32" width="10.28125" style="61" bestFit="1" customWidth="1"/>
    <col min="33" max="33" width="10.00390625" style="61" bestFit="1" customWidth="1"/>
    <col min="34" max="34" width="10.57421875" style="61" bestFit="1" customWidth="1"/>
    <col min="35" max="35" width="9.7109375" style="61" bestFit="1" customWidth="1"/>
    <col min="36" max="36" width="9.140625" style="61" customWidth="1"/>
    <col min="37" max="37" width="11.140625" style="61" bestFit="1" customWidth="1"/>
    <col min="38" max="38" width="9.7109375" style="61" bestFit="1" customWidth="1"/>
    <col min="39" max="39" width="11.140625" style="61" bestFit="1" customWidth="1"/>
    <col min="40" max="40" width="9.7109375" style="61" bestFit="1" customWidth="1"/>
    <col min="41" max="41" width="9.140625" style="61" customWidth="1"/>
    <col min="42" max="42" width="10.57421875" style="61" bestFit="1" customWidth="1"/>
    <col min="43" max="43" width="9.57421875" style="61" bestFit="1" customWidth="1"/>
    <col min="44" max="44" width="11.140625" style="61" bestFit="1" customWidth="1"/>
    <col min="45" max="45" width="9.57421875" style="61" bestFit="1" customWidth="1"/>
    <col min="46" max="46" width="9.140625" style="61" customWidth="1"/>
    <col min="47" max="47" width="11.28125" style="61" bestFit="1" customWidth="1"/>
    <col min="48" max="48" width="9.57421875" style="61" bestFit="1" customWidth="1"/>
    <col min="49" max="49" width="10.57421875" style="61" bestFit="1" customWidth="1"/>
    <col min="50" max="50" width="9.57421875" style="61" bestFit="1" customWidth="1"/>
    <col min="51" max="51" width="9.140625" style="61" customWidth="1"/>
    <col min="52" max="52" width="11.140625" style="61" bestFit="1" customWidth="1"/>
    <col min="53" max="53" width="9.421875" style="61" bestFit="1" customWidth="1"/>
    <col min="54" max="54" width="11.140625" style="61" bestFit="1" customWidth="1"/>
    <col min="55" max="55" width="9.421875" style="61" bestFit="1" customWidth="1"/>
    <col min="56" max="16384" width="9.140625" style="61" customWidth="1"/>
  </cols>
  <sheetData>
    <row r="1" ht="14.25">
      <c r="A1" s="14"/>
    </row>
    <row r="2" spans="11:13" ht="15">
      <c r="K2" s="73" t="s">
        <v>111</v>
      </c>
      <c r="L2" s="74"/>
      <c r="M2" s="75"/>
    </row>
    <row r="3" ht="14.25"/>
    <row r="4" spans="3:53" ht="14.25">
      <c r="C4" s="61">
        <v>1</v>
      </c>
      <c r="H4" s="61">
        <v>2</v>
      </c>
      <c r="M4" s="61">
        <v>3</v>
      </c>
      <c r="R4" s="61">
        <v>4</v>
      </c>
      <c r="W4" s="61">
        <v>5</v>
      </c>
      <c r="AB4" s="61">
        <v>6</v>
      </c>
      <c r="AG4" s="61">
        <v>7</v>
      </c>
      <c r="AL4" s="61">
        <v>8</v>
      </c>
      <c r="AQ4" s="61">
        <v>9</v>
      </c>
      <c r="AV4" s="61">
        <v>10</v>
      </c>
      <c r="BA4" s="61">
        <v>11</v>
      </c>
    </row>
    <row r="5" spans="3:53" s="75" customFormat="1" ht="15">
      <c r="C5" s="75" t="s">
        <v>21</v>
      </c>
      <c r="H5" s="75" t="s">
        <v>19</v>
      </c>
      <c r="M5" s="75" t="s">
        <v>85</v>
      </c>
      <c r="R5" s="75" t="s">
        <v>12</v>
      </c>
      <c r="W5" s="75" t="s">
        <v>2</v>
      </c>
      <c r="AB5" s="75" t="s">
        <v>25</v>
      </c>
      <c r="AG5" s="75" t="s">
        <v>18</v>
      </c>
      <c r="AL5" s="75" t="s">
        <v>77</v>
      </c>
      <c r="AQ5" s="75" t="s">
        <v>87</v>
      </c>
      <c r="AV5" s="75" t="s">
        <v>5</v>
      </c>
      <c r="BA5" s="75" t="s">
        <v>7</v>
      </c>
    </row>
    <row r="6" spans="1:55" ht="14.25">
      <c r="A6" s="61" t="s">
        <v>86</v>
      </c>
      <c r="B6" s="61" t="s">
        <v>81</v>
      </c>
      <c r="C6" s="61" t="s">
        <v>82</v>
      </c>
      <c r="D6" s="61" t="s">
        <v>83</v>
      </c>
      <c r="E6" s="61" t="s">
        <v>84</v>
      </c>
      <c r="G6" s="61" t="s">
        <v>81</v>
      </c>
      <c r="H6" s="61" t="s">
        <v>82</v>
      </c>
      <c r="I6" s="61" t="s">
        <v>83</v>
      </c>
      <c r="J6" s="61" t="s">
        <v>84</v>
      </c>
      <c r="L6" s="61" t="s">
        <v>81</v>
      </c>
      <c r="M6" s="61" t="s">
        <v>82</v>
      </c>
      <c r="N6" s="61" t="s">
        <v>83</v>
      </c>
      <c r="O6" s="61" t="s">
        <v>84</v>
      </c>
      <c r="Q6" s="61" t="s">
        <v>81</v>
      </c>
      <c r="R6" s="61" t="s">
        <v>82</v>
      </c>
      <c r="S6" s="61" t="s">
        <v>83</v>
      </c>
      <c r="T6" s="61" t="s">
        <v>84</v>
      </c>
      <c r="V6" s="61" t="s">
        <v>81</v>
      </c>
      <c r="W6" s="61" t="s">
        <v>82</v>
      </c>
      <c r="X6" s="61" t="s">
        <v>83</v>
      </c>
      <c r="Y6" s="61" t="s">
        <v>84</v>
      </c>
      <c r="AA6" s="61" t="s">
        <v>81</v>
      </c>
      <c r="AB6" s="61" t="s">
        <v>82</v>
      </c>
      <c r="AC6" s="61" t="s">
        <v>83</v>
      </c>
      <c r="AD6" s="61" t="s">
        <v>84</v>
      </c>
      <c r="AF6" s="61" t="s">
        <v>81</v>
      </c>
      <c r="AG6" s="61" t="s">
        <v>82</v>
      </c>
      <c r="AH6" s="61" t="s">
        <v>83</v>
      </c>
      <c r="AI6" s="61" t="s">
        <v>84</v>
      </c>
      <c r="AK6" s="61" t="s">
        <v>81</v>
      </c>
      <c r="AL6" s="61" t="s">
        <v>82</v>
      </c>
      <c r="AM6" s="61" t="s">
        <v>83</v>
      </c>
      <c r="AN6" s="61" t="s">
        <v>84</v>
      </c>
      <c r="AP6" s="61" t="s">
        <v>81</v>
      </c>
      <c r="AQ6" s="61" t="s">
        <v>82</v>
      </c>
      <c r="AR6" s="61" t="s">
        <v>83</v>
      </c>
      <c r="AS6" s="61" t="s">
        <v>84</v>
      </c>
      <c r="AU6" s="61" t="s">
        <v>81</v>
      </c>
      <c r="AV6" s="61" t="s">
        <v>82</v>
      </c>
      <c r="AW6" s="61" t="s">
        <v>83</v>
      </c>
      <c r="AX6" s="61" t="s">
        <v>84</v>
      </c>
      <c r="AZ6" s="61" t="s">
        <v>81</v>
      </c>
      <c r="BA6" s="61" t="s">
        <v>82</v>
      </c>
      <c r="BB6" s="61" t="s">
        <v>83</v>
      </c>
      <c r="BC6" s="61" t="s">
        <v>84</v>
      </c>
    </row>
    <row r="7" spans="1:55" ht="14.25">
      <c r="A7" s="61">
        <v>1</v>
      </c>
      <c r="B7" s="5">
        <v>3.964</v>
      </c>
      <c r="C7" s="76">
        <v>163.1</v>
      </c>
      <c r="D7" s="76">
        <v>243.4</v>
      </c>
      <c r="E7" s="61">
        <v>20</v>
      </c>
      <c r="G7" s="5">
        <v>3.907</v>
      </c>
      <c r="H7" s="76">
        <v>165</v>
      </c>
      <c r="I7" s="77">
        <v>251.2</v>
      </c>
      <c r="J7" s="61">
        <v>25</v>
      </c>
      <c r="L7" s="5">
        <v>4.139</v>
      </c>
      <c r="M7" s="76">
        <v>158.8</v>
      </c>
      <c r="N7" s="76">
        <v>229.6</v>
      </c>
      <c r="O7" s="61">
        <v>15</v>
      </c>
      <c r="Q7" s="78">
        <v>3.882</v>
      </c>
      <c r="R7" s="76">
        <v>165.5</v>
      </c>
      <c r="S7" s="76">
        <v>243.2</v>
      </c>
      <c r="T7" s="61">
        <v>19</v>
      </c>
      <c r="V7" s="5">
        <v>3.996</v>
      </c>
      <c r="W7" s="76">
        <v>157.3</v>
      </c>
      <c r="X7" s="76">
        <v>240.7</v>
      </c>
      <c r="Y7" s="61">
        <v>14</v>
      </c>
      <c r="AA7" s="5">
        <v>3.998</v>
      </c>
      <c r="AB7" s="79">
        <v>148.8</v>
      </c>
      <c r="AC7" s="79">
        <v>237.5</v>
      </c>
      <c r="AD7" s="61">
        <v>12</v>
      </c>
      <c r="AF7" s="5">
        <v>4.077</v>
      </c>
      <c r="AG7" s="76">
        <v>156.5</v>
      </c>
      <c r="AH7" s="76">
        <v>237.4</v>
      </c>
      <c r="AI7" s="61">
        <v>11</v>
      </c>
      <c r="AK7" s="5">
        <v>4.312</v>
      </c>
      <c r="AL7" s="76">
        <v>0</v>
      </c>
      <c r="AM7" s="76">
        <v>0</v>
      </c>
      <c r="AN7" s="61">
        <v>5</v>
      </c>
      <c r="AP7" s="5">
        <v>4.525</v>
      </c>
      <c r="AQ7" s="76">
        <v>141.4</v>
      </c>
      <c r="AR7" s="76">
        <v>205.4</v>
      </c>
      <c r="AS7" s="61">
        <v>9</v>
      </c>
      <c r="AU7" s="5">
        <v>4.015</v>
      </c>
      <c r="AV7" s="76">
        <v>166.8</v>
      </c>
      <c r="AW7" s="76">
        <v>240.3</v>
      </c>
      <c r="AX7" s="61">
        <v>17</v>
      </c>
      <c r="AZ7" s="5">
        <v>0</v>
      </c>
      <c r="BA7" s="76">
        <v>0</v>
      </c>
      <c r="BB7" s="76">
        <v>0</v>
      </c>
      <c r="BC7" s="61">
        <v>0</v>
      </c>
    </row>
    <row r="8" spans="1:55" ht="15">
      <c r="A8" s="61">
        <v>2</v>
      </c>
      <c r="B8" s="5">
        <v>4.011</v>
      </c>
      <c r="C8" s="76">
        <v>156.2</v>
      </c>
      <c r="D8" s="76">
        <v>245.1</v>
      </c>
      <c r="E8" s="61">
        <v>17</v>
      </c>
      <c r="G8" s="80">
        <v>3.824</v>
      </c>
      <c r="H8" s="76">
        <v>158.6</v>
      </c>
      <c r="I8" s="76">
        <v>251.8</v>
      </c>
      <c r="J8" s="61">
        <v>21</v>
      </c>
      <c r="L8" s="5">
        <v>3.939</v>
      </c>
      <c r="M8" s="76">
        <v>164.4</v>
      </c>
      <c r="N8" s="77">
        <v>253.2</v>
      </c>
      <c r="O8" s="61">
        <v>25</v>
      </c>
      <c r="Q8" s="5">
        <v>3.983</v>
      </c>
      <c r="R8" s="76">
        <v>159.4</v>
      </c>
      <c r="S8" s="76">
        <v>238.6</v>
      </c>
      <c r="T8" s="61">
        <v>15</v>
      </c>
      <c r="V8" s="5">
        <v>4.023</v>
      </c>
      <c r="W8" s="76">
        <v>152.7</v>
      </c>
      <c r="X8" s="76">
        <v>244</v>
      </c>
      <c r="Y8" s="61">
        <v>14</v>
      </c>
      <c r="AA8" s="5">
        <v>0</v>
      </c>
      <c r="AB8" s="79">
        <v>0</v>
      </c>
      <c r="AC8" s="79">
        <v>0</v>
      </c>
      <c r="AD8" s="61">
        <v>0</v>
      </c>
      <c r="AF8" s="5">
        <v>4.129</v>
      </c>
      <c r="AG8" s="76">
        <v>156.3</v>
      </c>
      <c r="AH8" s="76">
        <v>246</v>
      </c>
      <c r="AI8" s="61">
        <v>18</v>
      </c>
      <c r="AK8" s="5">
        <v>4.299</v>
      </c>
      <c r="AL8" s="76">
        <v>129.1</v>
      </c>
      <c r="AM8" s="76">
        <v>0</v>
      </c>
      <c r="AN8" s="61">
        <v>5</v>
      </c>
      <c r="AP8" s="5">
        <v>4.32</v>
      </c>
      <c r="AQ8" s="76">
        <v>117.2</v>
      </c>
      <c r="AR8" s="76">
        <v>0</v>
      </c>
      <c r="AS8" s="61">
        <v>3</v>
      </c>
      <c r="AU8" s="5">
        <v>0</v>
      </c>
      <c r="AV8" s="76">
        <v>0</v>
      </c>
      <c r="AW8" s="76">
        <v>0</v>
      </c>
      <c r="AX8" s="61">
        <v>0</v>
      </c>
      <c r="AZ8" s="5">
        <v>4.007</v>
      </c>
      <c r="BA8" s="76">
        <v>157</v>
      </c>
      <c r="BB8" s="76">
        <v>239.3</v>
      </c>
      <c r="BC8" s="61">
        <v>16</v>
      </c>
    </row>
    <row r="9" spans="1:55" ht="15">
      <c r="A9" s="61">
        <v>3</v>
      </c>
      <c r="B9" s="16">
        <v>3.914</v>
      </c>
      <c r="C9" s="76">
        <v>167.4</v>
      </c>
      <c r="D9" s="77">
        <v>253.8</v>
      </c>
      <c r="E9" s="61">
        <v>25</v>
      </c>
      <c r="G9" s="5">
        <v>3.916</v>
      </c>
      <c r="H9" s="76">
        <v>162.4</v>
      </c>
      <c r="I9" s="76">
        <v>246.9</v>
      </c>
      <c r="J9" s="61">
        <v>14</v>
      </c>
      <c r="L9" s="5">
        <v>3.978</v>
      </c>
      <c r="M9" s="76">
        <v>166.1</v>
      </c>
      <c r="N9" s="76">
        <v>252.9</v>
      </c>
      <c r="O9" s="61">
        <v>20</v>
      </c>
      <c r="Q9" s="5">
        <v>0</v>
      </c>
      <c r="R9" s="76">
        <v>0</v>
      </c>
      <c r="S9" s="76">
        <v>0</v>
      </c>
      <c r="T9" s="61">
        <v>0</v>
      </c>
      <c r="V9" s="5">
        <v>3.974</v>
      </c>
      <c r="W9" s="76">
        <v>164.7</v>
      </c>
      <c r="X9" s="81">
        <v>247.9</v>
      </c>
      <c r="Y9" s="61">
        <v>18</v>
      </c>
      <c r="AA9" s="5">
        <v>3.89</v>
      </c>
      <c r="AB9" s="79">
        <v>165.1</v>
      </c>
      <c r="AC9" s="79">
        <v>247.9</v>
      </c>
      <c r="AD9" s="61">
        <v>17</v>
      </c>
      <c r="AF9" s="5">
        <v>4.04</v>
      </c>
      <c r="AG9" s="76">
        <v>162.8</v>
      </c>
      <c r="AH9" s="76">
        <v>238.5</v>
      </c>
      <c r="AI9" s="61">
        <v>15</v>
      </c>
      <c r="AK9" s="5">
        <v>4.311</v>
      </c>
      <c r="AL9" s="76">
        <v>140.8</v>
      </c>
      <c r="AM9" s="76">
        <v>0</v>
      </c>
      <c r="AN9" s="61">
        <v>7</v>
      </c>
      <c r="AP9" s="5">
        <v>4.137</v>
      </c>
      <c r="AQ9" s="76">
        <v>134.1</v>
      </c>
      <c r="AR9" s="76">
        <v>0</v>
      </c>
      <c r="AS9" s="61">
        <v>4</v>
      </c>
      <c r="AU9" s="5">
        <v>4.002</v>
      </c>
      <c r="AV9" s="76">
        <v>162.8</v>
      </c>
      <c r="AW9" s="76">
        <v>236</v>
      </c>
      <c r="AX9" s="61">
        <v>12</v>
      </c>
      <c r="AZ9" s="80">
        <v>3.871</v>
      </c>
      <c r="BA9" s="76">
        <v>167.2</v>
      </c>
      <c r="BB9" s="81">
        <v>241.5</v>
      </c>
      <c r="BC9" s="61">
        <v>17</v>
      </c>
    </row>
    <row r="10" spans="1:55" ht="15">
      <c r="A10" s="61">
        <v>4</v>
      </c>
      <c r="B10" s="5">
        <v>3.962</v>
      </c>
      <c r="C10" s="76">
        <v>165.4</v>
      </c>
      <c r="D10" s="77">
        <v>246.4</v>
      </c>
      <c r="E10" s="61">
        <v>25</v>
      </c>
      <c r="G10" s="5">
        <v>0</v>
      </c>
      <c r="H10" s="76">
        <v>0</v>
      </c>
      <c r="I10" s="76">
        <v>0</v>
      </c>
      <c r="J10" s="61">
        <v>0</v>
      </c>
      <c r="L10" s="5">
        <v>4.15</v>
      </c>
      <c r="M10" s="76">
        <v>0</v>
      </c>
      <c r="N10" s="76">
        <v>237.2</v>
      </c>
      <c r="O10" s="61">
        <v>14</v>
      </c>
      <c r="Q10" s="78">
        <v>3.835</v>
      </c>
      <c r="R10" s="76">
        <v>157.5</v>
      </c>
      <c r="S10" s="76">
        <v>231.8</v>
      </c>
      <c r="T10" s="61">
        <v>18</v>
      </c>
      <c r="V10" s="5">
        <v>3.955</v>
      </c>
      <c r="W10" s="76">
        <v>166.8</v>
      </c>
      <c r="X10" s="76">
        <v>236.6</v>
      </c>
      <c r="Y10" s="61">
        <v>20</v>
      </c>
      <c r="AA10" s="16">
        <v>3.89</v>
      </c>
      <c r="AB10" s="79">
        <v>164.5</v>
      </c>
      <c r="AC10" s="79">
        <v>0</v>
      </c>
      <c r="AD10" s="61">
        <v>15</v>
      </c>
      <c r="AF10" s="5">
        <v>4.052</v>
      </c>
      <c r="AG10" s="76">
        <v>149.2</v>
      </c>
      <c r="AH10" s="76">
        <v>235.1</v>
      </c>
      <c r="AI10" s="61">
        <v>12</v>
      </c>
      <c r="AK10" s="5">
        <v>4.232</v>
      </c>
      <c r="AL10" s="76">
        <v>142.8</v>
      </c>
      <c r="AM10" s="76">
        <v>213.8</v>
      </c>
      <c r="AN10" s="61">
        <v>11</v>
      </c>
      <c r="AP10" s="5">
        <v>4.233</v>
      </c>
      <c r="AQ10" s="76">
        <v>138.7</v>
      </c>
      <c r="AR10" s="76">
        <v>182.6</v>
      </c>
      <c r="AS10" s="61">
        <v>9</v>
      </c>
      <c r="AU10" s="5">
        <v>0</v>
      </c>
      <c r="AV10" s="76">
        <v>0</v>
      </c>
      <c r="AW10" s="76">
        <v>0</v>
      </c>
      <c r="AX10" s="61">
        <v>0</v>
      </c>
      <c r="AZ10" s="5">
        <v>4.047</v>
      </c>
      <c r="BA10" s="76">
        <v>160.5</v>
      </c>
      <c r="BB10" s="76">
        <v>233.2</v>
      </c>
      <c r="BC10" s="61">
        <v>18</v>
      </c>
    </row>
    <row r="11" spans="1:55" ht="15">
      <c r="A11" s="61">
        <v>5</v>
      </c>
      <c r="B11" s="5">
        <v>4.03</v>
      </c>
      <c r="C11" s="76">
        <v>164.6</v>
      </c>
      <c r="D11" s="77">
        <v>251</v>
      </c>
      <c r="E11" s="61">
        <v>25</v>
      </c>
      <c r="G11" s="78">
        <v>3.861</v>
      </c>
      <c r="H11" s="76">
        <v>166.3</v>
      </c>
      <c r="I11" s="76">
        <v>244.3</v>
      </c>
      <c r="J11" s="61">
        <v>21</v>
      </c>
      <c r="L11" s="5">
        <v>0</v>
      </c>
      <c r="M11" s="76">
        <v>0</v>
      </c>
      <c r="N11" s="76">
        <v>0</v>
      </c>
      <c r="O11" s="61">
        <v>0</v>
      </c>
      <c r="Q11" s="5">
        <v>3.902</v>
      </c>
      <c r="R11" s="76">
        <v>161.7</v>
      </c>
      <c r="S11" s="76">
        <v>240.3</v>
      </c>
      <c r="T11" s="61">
        <v>18</v>
      </c>
      <c r="V11" s="16">
        <v>3.92</v>
      </c>
      <c r="W11" s="76">
        <v>160.2</v>
      </c>
      <c r="X11" s="76">
        <v>239.9</v>
      </c>
      <c r="Y11" s="61">
        <v>17</v>
      </c>
      <c r="AA11" s="5">
        <v>3.899</v>
      </c>
      <c r="AB11" s="79">
        <v>166.1</v>
      </c>
      <c r="AC11" s="79">
        <v>235.4</v>
      </c>
      <c r="AD11" s="61">
        <v>16</v>
      </c>
      <c r="AF11" s="5">
        <v>0</v>
      </c>
      <c r="AG11" s="76">
        <v>0</v>
      </c>
      <c r="AH11" s="76">
        <v>0</v>
      </c>
      <c r="AI11" s="61">
        <v>0</v>
      </c>
      <c r="AK11" s="5">
        <v>4.112</v>
      </c>
      <c r="AL11" s="76">
        <v>146.1</v>
      </c>
      <c r="AM11" s="76">
        <v>223.2</v>
      </c>
      <c r="AN11" s="61">
        <v>14</v>
      </c>
      <c r="AP11" s="5">
        <v>4.238</v>
      </c>
      <c r="AQ11" s="76">
        <v>139.3</v>
      </c>
      <c r="AR11" s="76">
        <v>196.3</v>
      </c>
      <c r="AS11" s="61">
        <v>10</v>
      </c>
      <c r="AU11" s="5">
        <v>4.097</v>
      </c>
      <c r="AV11" s="76">
        <v>0</v>
      </c>
      <c r="AW11" s="76">
        <v>0</v>
      </c>
      <c r="AX11" s="61">
        <v>8</v>
      </c>
      <c r="AZ11" s="5">
        <v>0</v>
      </c>
      <c r="BA11" s="76">
        <v>0</v>
      </c>
      <c r="BB11" s="76">
        <v>0</v>
      </c>
      <c r="BC11" s="61">
        <v>0</v>
      </c>
    </row>
    <row r="12" spans="1:55" ht="15">
      <c r="A12" s="61">
        <v>6</v>
      </c>
      <c r="B12" s="5">
        <v>3.952</v>
      </c>
      <c r="C12" s="76">
        <v>165</v>
      </c>
      <c r="D12" s="76">
        <v>244.2</v>
      </c>
      <c r="E12" s="61">
        <v>16</v>
      </c>
      <c r="G12" s="5">
        <v>3.866</v>
      </c>
      <c r="H12" s="76">
        <v>168.8</v>
      </c>
      <c r="I12" s="77">
        <v>252.4</v>
      </c>
      <c r="J12" s="61">
        <v>25</v>
      </c>
      <c r="L12" s="5">
        <v>4.018</v>
      </c>
      <c r="M12" s="76">
        <v>164.5</v>
      </c>
      <c r="N12" s="76">
        <v>247.2</v>
      </c>
      <c r="O12" s="61">
        <v>14</v>
      </c>
      <c r="Q12" s="80">
        <v>3.825</v>
      </c>
      <c r="R12" s="76">
        <v>165.4</v>
      </c>
      <c r="S12" s="76">
        <v>241.8</v>
      </c>
      <c r="T12" s="61">
        <v>16</v>
      </c>
      <c r="V12" s="5">
        <v>3.975</v>
      </c>
      <c r="W12" s="76">
        <v>166.7</v>
      </c>
      <c r="X12" s="76">
        <v>244.8</v>
      </c>
      <c r="Y12" s="61">
        <v>17</v>
      </c>
      <c r="AA12" s="5">
        <v>3.962</v>
      </c>
      <c r="AB12" s="79">
        <v>167.2</v>
      </c>
      <c r="AC12" s="82">
        <v>251.4</v>
      </c>
      <c r="AD12" s="61">
        <v>20</v>
      </c>
      <c r="AF12" s="5">
        <v>4.156</v>
      </c>
      <c r="AG12" s="76">
        <v>160.4</v>
      </c>
      <c r="AH12" s="76">
        <v>237.9</v>
      </c>
      <c r="AI12" s="61">
        <v>12</v>
      </c>
      <c r="AK12" s="5">
        <v>4.363</v>
      </c>
      <c r="AL12" s="76">
        <v>148.8</v>
      </c>
      <c r="AM12" s="76">
        <v>0</v>
      </c>
      <c r="AN12" s="61">
        <v>8</v>
      </c>
      <c r="AP12" s="5">
        <v>4.185</v>
      </c>
      <c r="AQ12" s="76">
        <v>131.4</v>
      </c>
      <c r="AR12" s="81">
        <v>217.6</v>
      </c>
      <c r="AS12" s="61">
        <v>10</v>
      </c>
      <c r="AU12" s="5">
        <v>4.097</v>
      </c>
      <c r="AV12" s="76">
        <v>165.3</v>
      </c>
      <c r="AW12" s="76">
        <v>246.2</v>
      </c>
      <c r="AX12" s="61">
        <v>18</v>
      </c>
      <c r="AZ12" s="5">
        <v>0</v>
      </c>
      <c r="BA12" s="76">
        <v>0</v>
      </c>
      <c r="BB12" s="76">
        <v>0</v>
      </c>
      <c r="BC12" s="61">
        <v>0</v>
      </c>
    </row>
    <row r="13" spans="1:55" ht="15">
      <c r="A13" s="61">
        <v>7</v>
      </c>
      <c r="B13" s="5">
        <v>4.054</v>
      </c>
      <c r="C13" s="76">
        <v>162.3</v>
      </c>
      <c r="D13" s="76">
        <v>252</v>
      </c>
      <c r="E13" s="61">
        <v>20</v>
      </c>
      <c r="G13" s="78">
        <v>3.853</v>
      </c>
      <c r="H13" s="76">
        <v>158.8</v>
      </c>
      <c r="I13" s="77">
        <v>252.5</v>
      </c>
      <c r="J13" s="61">
        <v>26</v>
      </c>
      <c r="L13" s="16">
        <v>3.882</v>
      </c>
      <c r="M13" s="76">
        <v>168.1</v>
      </c>
      <c r="N13" s="76">
        <v>250.7</v>
      </c>
      <c r="O13" s="61">
        <v>18</v>
      </c>
      <c r="Q13" s="5">
        <v>4.012</v>
      </c>
      <c r="R13" s="76">
        <v>155.3</v>
      </c>
      <c r="S13" s="76">
        <v>239.2</v>
      </c>
      <c r="T13" s="61">
        <v>16</v>
      </c>
      <c r="V13" s="5">
        <v>4.044</v>
      </c>
      <c r="W13" s="76">
        <v>156.8</v>
      </c>
      <c r="X13" s="76">
        <v>244.4</v>
      </c>
      <c r="Y13" s="61">
        <v>17</v>
      </c>
      <c r="AA13" s="5">
        <v>3.962</v>
      </c>
      <c r="AB13" s="79">
        <v>154.9</v>
      </c>
      <c r="AC13" s="79">
        <v>241.7</v>
      </c>
      <c r="AD13" s="61">
        <v>14</v>
      </c>
      <c r="AF13" s="5">
        <v>4.164</v>
      </c>
      <c r="AG13" s="76">
        <v>152.4</v>
      </c>
      <c r="AH13" s="76">
        <v>241.6</v>
      </c>
      <c r="AI13" s="61">
        <v>12</v>
      </c>
      <c r="AK13" s="5">
        <v>4.103</v>
      </c>
      <c r="AL13" s="76">
        <v>150.3</v>
      </c>
      <c r="AM13" s="76">
        <v>231.4</v>
      </c>
      <c r="AN13" s="61">
        <v>11</v>
      </c>
      <c r="AP13" s="16">
        <v>3.905</v>
      </c>
      <c r="AQ13" s="76">
        <v>140</v>
      </c>
      <c r="AR13" s="76">
        <v>0</v>
      </c>
      <c r="AS13" s="61">
        <v>9</v>
      </c>
      <c r="AU13" s="5">
        <v>0</v>
      </c>
      <c r="AV13" s="76">
        <v>0</v>
      </c>
      <c r="AW13" s="76">
        <v>0</v>
      </c>
      <c r="AX13" s="61">
        <v>0</v>
      </c>
      <c r="AZ13" s="5">
        <v>4.196</v>
      </c>
      <c r="BA13" s="76">
        <v>156.8</v>
      </c>
      <c r="BB13" s="76">
        <v>232</v>
      </c>
      <c r="BC13" s="61">
        <v>15</v>
      </c>
    </row>
    <row r="14" spans="1:55" ht="14.25">
      <c r="A14" s="61">
        <v>8</v>
      </c>
      <c r="B14" s="5">
        <v>3.962</v>
      </c>
      <c r="C14" s="76">
        <v>163.4</v>
      </c>
      <c r="D14" s="76">
        <v>251.2</v>
      </c>
      <c r="E14" s="61">
        <v>20</v>
      </c>
      <c r="G14" s="78">
        <v>3.827</v>
      </c>
      <c r="H14" s="76">
        <v>158</v>
      </c>
      <c r="I14" s="76">
        <v>250.8</v>
      </c>
      <c r="J14" s="61">
        <v>19</v>
      </c>
      <c r="L14" s="5">
        <v>4.049</v>
      </c>
      <c r="M14" s="76">
        <v>166.1</v>
      </c>
      <c r="N14" s="77">
        <v>255</v>
      </c>
      <c r="O14" s="61">
        <v>25</v>
      </c>
      <c r="Q14" s="5">
        <v>3.999</v>
      </c>
      <c r="R14" s="76">
        <v>159.3</v>
      </c>
      <c r="S14" s="76">
        <v>244.4</v>
      </c>
      <c r="T14" s="61">
        <v>17</v>
      </c>
      <c r="V14" s="5">
        <v>0</v>
      </c>
      <c r="W14" s="76">
        <v>0</v>
      </c>
      <c r="X14" s="76">
        <v>0</v>
      </c>
      <c r="Y14" s="61">
        <v>0</v>
      </c>
      <c r="AA14" s="5">
        <v>4.086</v>
      </c>
      <c r="AB14" s="79">
        <v>137.4</v>
      </c>
      <c r="AC14" s="79">
        <v>242.9</v>
      </c>
      <c r="AD14" s="61">
        <v>15</v>
      </c>
      <c r="AF14" s="5">
        <v>4.168</v>
      </c>
      <c r="AG14" s="76">
        <v>150.1</v>
      </c>
      <c r="AH14" s="76">
        <v>0</v>
      </c>
      <c r="AI14" s="61">
        <v>12</v>
      </c>
      <c r="AK14" s="5">
        <v>3.991</v>
      </c>
      <c r="AL14" s="76">
        <v>152.7</v>
      </c>
      <c r="AM14" s="76">
        <v>231.1</v>
      </c>
      <c r="AN14" s="61">
        <v>16</v>
      </c>
      <c r="AP14" s="5">
        <v>4.269</v>
      </c>
      <c r="AQ14" s="76">
        <v>0</v>
      </c>
      <c r="AR14" s="76">
        <v>205.9</v>
      </c>
      <c r="AS14" s="61">
        <v>14</v>
      </c>
      <c r="AU14" s="5">
        <v>0</v>
      </c>
      <c r="AV14" s="76">
        <v>0</v>
      </c>
      <c r="AW14" s="76">
        <v>0</v>
      </c>
      <c r="AX14" s="61">
        <v>0</v>
      </c>
      <c r="AZ14" s="5">
        <v>0</v>
      </c>
      <c r="BA14" s="76">
        <v>0</v>
      </c>
      <c r="BB14" s="76">
        <v>0</v>
      </c>
      <c r="BC14" s="61">
        <v>0</v>
      </c>
    </row>
    <row r="15" spans="1:55" ht="15">
      <c r="A15" s="61">
        <v>9</v>
      </c>
      <c r="B15" s="5">
        <v>3.979</v>
      </c>
      <c r="C15" s="76">
        <v>164.8</v>
      </c>
      <c r="D15" s="76">
        <v>251.6</v>
      </c>
      <c r="E15" s="61">
        <v>20</v>
      </c>
      <c r="G15" s="78">
        <v>3.87</v>
      </c>
      <c r="H15" s="76">
        <v>165.3</v>
      </c>
      <c r="I15" s="76">
        <v>249.1</v>
      </c>
      <c r="J15" s="61">
        <v>19</v>
      </c>
      <c r="L15" s="5">
        <v>4.035</v>
      </c>
      <c r="M15" s="76">
        <v>166.4</v>
      </c>
      <c r="N15" s="77">
        <v>253.5</v>
      </c>
      <c r="O15" s="61">
        <v>25</v>
      </c>
      <c r="Q15" s="5">
        <v>3.928</v>
      </c>
      <c r="R15" s="76">
        <v>161.3</v>
      </c>
      <c r="S15" s="76">
        <v>243.6</v>
      </c>
      <c r="T15" s="61">
        <v>16</v>
      </c>
      <c r="V15" s="5">
        <v>0</v>
      </c>
      <c r="W15" s="76">
        <v>0</v>
      </c>
      <c r="X15" s="76">
        <v>0</v>
      </c>
      <c r="Y15" s="61">
        <v>0</v>
      </c>
      <c r="AA15" s="5">
        <v>0</v>
      </c>
      <c r="AB15" s="79">
        <v>0</v>
      </c>
      <c r="AC15" s="79">
        <v>0</v>
      </c>
      <c r="AD15" s="61">
        <v>0</v>
      </c>
      <c r="AF15" s="5">
        <v>4.215</v>
      </c>
      <c r="AG15" s="76">
        <v>150.2</v>
      </c>
      <c r="AH15" s="76">
        <v>235.9</v>
      </c>
      <c r="AI15" s="61">
        <v>15</v>
      </c>
      <c r="AK15" s="5">
        <v>4.062</v>
      </c>
      <c r="AL15" s="76">
        <v>145.4</v>
      </c>
      <c r="AM15" s="76">
        <v>234.5</v>
      </c>
      <c r="AN15" s="61">
        <v>14</v>
      </c>
      <c r="AP15" s="5">
        <v>4.158</v>
      </c>
      <c r="AQ15" s="76">
        <v>144.2</v>
      </c>
      <c r="AR15" s="76">
        <v>0</v>
      </c>
      <c r="AS15" s="61">
        <v>11</v>
      </c>
      <c r="AU15" s="16">
        <v>3.962</v>
      </c>
      <c r="AV15" s="76">
        <v>150.8</v>
      </c>
      <c r="AW15" s="76">
        <v>245.8</v>
      </c>
      <c r="AX15" s="61">
        <v>17</v>
      </c>
      <c r="AZ15" s="5">
        <v>0</v>
      </c>
      <c r="BA15" s="76">
        <v>0</v>
      </c>
      <c r="BB15" s="76">
        <v>0</v>
      </c>
      <c r="BC15" s="61">
        <v>0</v>
      </c>
    </row>
    <row r="16" spans="1:55" ht="14.25">
      <c r="A16" s="61">
        <v>10</v>
      </c>
      <c r="B16" s="5">
        <v>0</v>
      </c>
      <c r="C16" s="76">
        <v>0</v>
      </c>
      <c r="D16" s="76">
        <v>0</v>
      </c>
      <c r="E16" s="61">
        <v>0</v>
      </c>
      <c r="G16" s="5">
        <v>0</v>
      </c>
      <c r="H16" s="76">
        <v>0</v>
      </c>
      <c r="I16" s="76">
        <v>0</v>
      </c>
      <c r="J16" s="61">
        <v>0</v>
      </c>
      <c r="L16" s="5">
        <v>0</v>
      </c>
      <c r="M16" s="76">
        <v>0</v>
      </c>
      <c r="N16" s="76">
        <v>0</v>
      </c>
      <c r="O16" s="61">
        <v>0</v>
      </c>
      <c r="Q16" s="78">
        <v>4.013</v>
      </c>
      <c r="R16" s="76">
        <v>158.3</v>
      </c>
      <c r="S16" s="76">
        <v>240.6</v>
      </c>
      <c r="T16" s="61">
        <v>21</v>
      </c>
      <c r="V16" s="5">
        <v>4.152</v>
      </c>
      <c r="W16" s="76">
        <v>155.8</v>
      </c>
      <c r="X16" s="76">
        <v>235.7</v>
      </c>
      <c r="Y16" s="61">
        <v>18</v>
      </c>
      <c r="AA16" s="5">
        <v>4.082</v>
      </c>
      <c r="AB16" s="79">
        <v>0</v>
      </c>
      <c r="AC16" s="79">
        <v>228.3</v>
      </c>
      <c r="AD16" s="61">
        <v>17</v>
      </c>
      <c r="AF16" s="5">
        <v>4.139</v>
      </c>
      <c r="AG16" s="76">
        <v>151.3</v>
      </c>
      <c r="AH16" s="77">
        <v>243.3</v>
      </c>
      <c r="AI16" s="61">
        <v>25</v>
      </c>
      <c r="AK16" s="5">
        <v>4.101</v>
      </c>
      <c r="AL16" s="76">
        <v>148.8</v>
      </c>
      <c r="AM16" s="76">
        <v>219.3</v>
      </c>
      <c r="AN16" s="61">
        <v>16</v>
      </c>
      <c r="AP16" s="5">
        <v>4.534</v>
      </c>
      <c r="AQ16" s="76">
        <v>115.4</v>
      </c>
      <c r="AR16" s="76">
        <v>0</v>
      </c>
      <c r="AS16" s="61">
        <v>15</v>
      </c>
      <c r="AU16" s="5">
        <v>0</v>
      </c>
      <c r="AV16" s="76">
        <v>0</v>
      </c>
      <c r="AW16" s="76">
        <v>0</v>
      </c>
      <c r="AX16" s="61">
        <v>0</v>
      </c>
      <c r="AZ16" s="5">
        <v>0</v>
      </c>
      <c r="BA16" s="76">
        <v>0</v>
      </c>
      <c r="BB16" s="76">
        <v>0</v>
      </c>
      <c r="BC16" s="61">
        <v>0</v>
      </c>
    </row>
    <row r="17" spans="1:55" ht="15">
      <c r="A17" s="61">
        <v>11</v>
      </c>
      <c r="B17" s="5">
        <v>4.029</v>
      </c>
      <c r="C17" s="76">
        <v>165.8</v>
      </c>
      <c r="D17" s="81">
        <v>256</v>
      </c>
      <c r="E17" s="61">
        <v>20</v>
      </c>
      <c r="G17" s="5">
        <v>0</v>
      </c>
      <c r="H17" s="76">
        <v>0</v>
      </c>
      <c r="I17" s="76">
        <v>0</v>
      </c>
      <c r="J17" s="61">
        <v>0</v>
      </c>
      <c r="L17" s="78">
        <v>3.922</v>
      </c>
      <c r="M17" s="81">
        <v>170.8</v>
      </c>
      <c r="N17" s="83">
        <v>260.7</v>
      </c>
      <c r="O17" s="61">
        <v>26</v>
      </c>
      <c r="Q17" s="5">
        <v>4.066</v>
      </c>
      <c r="R17" s="76">
        <v>156.6</v>
      </c>
      <c r="S17" s="76">
        <v>239.2</v>
      </c>
      <c r="T17" s="61">
        <v>16</v>
      </c>
      <c r="V17" s="5">
        <v>4.133</v>
      </c>
      <c r="W17" s="76">
        <v>137</v>
      </c>
      <c r="X17" s="76">
        <v>232.4</v>
      </c>
      <c r="Y17" s="61">
        <v>14</v>
      </c>
      <c r="AA17" s="5">
        <v>4.017</v>
      </c>
      <c r="AB17" s="79">
        <v>154.3</v>
      </c>
      <c r="AC17" s="79">
        <v>235.7</v>
      </c>
      <c r="AD17" s="61">
        <v>15</v>
      </c>
      <c r="AF17" s="5">
        <v>0</v>
      </c>
      <c r="AG17" s="76">
        <v>0</v>
      </c>
      <c r="AH17" s="76">
        <v>0</v>
      </c>
      <c r="AI17" s="61">
        <v>0</v>
      </c>
      <c r="AK17" s="5">
        <v>4.102</v>
      </c>
      <c r="AL17" s="76">
        <v>157.3</v>
      </c>
      <c r="AM17" s="81">
        <v>250.3</v>
      </c>
      <c r="AN17" s="61">
        <v>17</v>
      </c>
      <c r="AP17" s="5">
        <v>4.277</v>
      </c>
      <c r="AQ17" s="76">
        <v>137.3</v>
      </c>
      <c r="AR17" s="76">
        <v>202.4</v>
      </c>
      <c r="AS17" s="61">
        <v>12</v>
      </c>
      <c r="AU17" s="5">
        <v>3.991</v>
      </c>
      <c r="AV17" s="76">
        <v>157.3</v>
      </c>
      <c r="AW17" s="81">
        <v>253</v>
      </c>
      <c r="AX17" s="61">
        <v>18</v>
      </c>
      <c r="AZ17" s="5">
        <v>0</v>
      </c>
      <c r="BA17" s="76">
        <v>0</v>
      </c>
      <c r="BB17" s="76">
        <v>0</v>
      </c>
      <c r="BC17" s="61">
        <v>0</v>
      </c>
    </row>
    <row r="18" spans="1:55" ht="15">
      <c r="A18" s="61">
        <v>12</v>
      </c>
      <c r="B18" s="5">
        <v>0</v>
      </c>
      <c r="C18" s="76">
        <v>0</v>
      </c>
      <c r="D18" s="76">
        <v>0</v>
      </c>
      <c r="E18" s="61">
        <v>0</v>
      </c>
      <c r="G18" s="78">
        <v>3.847</v>
      </c>
      <c r="H18" s="76">
        <v>163.3</v>
      </c>
      <c r="I18" s="83">
        <v>254.3</v>
      </c>
      <c r="J18" s="61">
        <v>26</v>
      </c>
      <c r="L18" s="5">
        <v>0</v>
      </c>
      <c r="M18" s="76">
        <v>0</v>
      </c>
      <c r="N18" s="76">
        <v>0</v>
      </c>
      <c r="O18" s="61">
        <v>0</v>
      </c>
      <c r="Q18" s="5">
        <v>4.082</v>
      </c>
      <c r="R18" s="76">
        <v>161.8</v>
      </c>
      <c r="S18" s="76">
        <v>245.6</v>
      </c>
      <c r="T18" s="61">
        <v>17</v>
      </c>
      <c r="V18" s="5">
        <v>4.015</v>
      </c>
      <c r="W18" s="76">
        <v>153</v>
      </c>
      <c r="X18" s="76">
        <v>0</v>
      </c>
      <c r="Y18" s="61">
        <v>14</v>
      </c>
      <c r="AA18" s="5">
        <v>3.936</v>
      </c>
      <c r="AB18" s="79">
        <v>161.4</v>
      </c>
      <c r="AC18" s="79">
        <v>247.6</v>
      </c>
      <c r="AD18" s="61">
        <v>20</v>
      </c>
      <c r="AF18" s="5">
        <v>0</v>
      </c>
      <c r="AG18" s="76">
        <v>0</v>
      </c>
      <c r="AH18" s="76">
        <v>0</v>
      </c>
      <c r="AI18" s="61">
        <v>0</v>
      </c>
      <c r="AK18" s="5">
        <v>4.049</v>
      </c>
      <c r="AL18" s="76">
        <v>159.8</v>
      </c>
      <c r="AM18" s="76">
        <v>246.6</v>
      </c>
      <c r="AN18" s="61">
        <v>18</v>
      </c>
      <c r="AP18" s="5">
        <v>4.557</v>
      </c>
      <c r="AQ18" s="76">
        <v>140.4</v>
      </c>
      <c r="AR18" s="76">
        <v>202.3</v>
      </c>
      <c r="AS18" s="61">
        <v>15</v>
      </c>
      <c r="AU18" s="5">
        <v>0</v>
      </c>
      <c r="AV18" s="76">
        <v>0</v>
      </c>
      <c r="AW18" s="76">
        <v>0</v>
      </c>
      <c r="AX18" s="61">
        <v>0</v>
      </c>
      <c r="AZ18" s="5">
        <v>0</v>
      </c>
      <c r="BA18" s="76">
        <v>0</v>
      </c>
      <c r="BB18" s="76">
        <v>0</v>
      </c>
      <c r="BC18" s="61">
        <v>0</v>
      </c>
    </row>
    <row r="19" spans="1:55" ht="15">
      <c r="A19" s="61">
        <v>13</v>
      </c>
      <c r="B19" s="5">
        <v>3.917</v>
      </c>
      <c r="C19" s="76">
        <v>161.2</v>
      </c>
      <c r="D19" s="76">
        <v>0</v>
      </c>
      <c r="E19" s="61">
        <v>7</v>
      </c>
      <c r="G19" s="78">
        <v>3.892</v>
      </c>
      <c r="H19" s="76">
        <v>163.4</v>
      </c>
      <c r="I19" s="76">
        <v>0</v>
      </c>
      <c r="J19" s="61">
        <v>16</v>
      </c>
      <c r="L19" s="5">
        <v>3.945</v>
      </c>
      <c r="M19" s="76">
        <v>165.3</v>
      </c>
      <c r="N19" s="76">
        <v>246.3</v>
      </c>
      <c r="O19" s="61">
        <v>18</v>
      </c>
      <c r="Q19" s="5">
        <v>3.923</v>
      </c>
      <c r="R19" s="76">
        <v>161.6</v>
      </c>
      <c r="S19" s="76">
        <v>240</v>
      </c>
      <c r="T19" s="61">
        <v>17</v>
      </c>
      <c r="V19" s="5">
        <v>4.17</v>
      </c>
      <c r="W19" s="76">
        <v>161.3</v>
      </c>
      <c r="X19" s="77">
        <v>247.6</v>
      </c>
      <c r="Y19" s="61">
        <v>25</v>
      </c>
      <c r="AA19" s="5">
        <v>3.981</v>
      </c>
      <c r="AB19" s="79">
        <v>164.2</v>
      </c>
      <c r="AC19" s="79">
        <v>235</v>
      </c>
      <c r="AD19" s="61">
        <v>16</v>
      </c>
      <c r="AF19" s="5">
        <v>4.037</v>
      </c>
      <c r="AG19" s="76">
        <v>156.8</v>
      </c>
      <c r="AH19" s="76">
        <v>0</v>
      </c>
      <c r="AI19" s="61">
        <v>8</v>
      </c>
      <c r="AK19" s="16">
        <v>3.902</v>
      </c>
      <c r="AL19" s="76">
        <v>161.7</v>
      </c>
      <c r="AM19" s="76">
        <v>246.6</v>
      </c>
      <c r="AN19" s="61">
        <v>20</v>
      </c>
      <c r="AP19" s="5">
        <v>5.842</v>
      </c>
      <c r="AQ19" s="76">
        <v>147.2</v>
      </c>
      <c r="AR19" s="76">
        <v>224.8</v>
      </c>
      <c r="AS19" s="61">
        <v>11</v>
      </c>
      <c r="AU19" s="5">
        <v>4.011</v>
      </c>
      <c r="AV19" s="76">
        <v>157.3</v>
      </c>
      <c r="AW19" s="76">
        <v>236.2</v>
      </c>
      <c r="AX19" s="61">
        <v>14</v>
      </c>
      <c r="AZ19" s="5">
        <v>0</v>
      </c>
      <c r="BA19" s="76">
        <v>0</v>
      </c>
      <c r="BB19" s="76">
        <v>0</v>
      </c>
      <c r="BC19" s="61">
        <v>0</v>
      </c>
    </row>
    <row r="20" spans="1:55" ht="14.25">
      <c r="A20" s="61">
        <v>14</v>
      </c>
      <c r="B20" s="5">
        <v>4.014</v>
      </c>
      <c r="C20" s="76">
        <v>164.2</v>
      </c>
      <c r="D20" s="76">
        <v>246.3</v>
      </c>
      <c r="E20" s="61">
        <v>20</v>
      </c>
      <c r="G20" s="78">
        <v>3.902</v>
      </c>
      <c r="H20" s="76">
        <v>163.8</v>
      </c>
      <c r="I20" s="76">
        <v>243.2</v>
      </c>
      <c r="J20" s="61">
        <v>19</v>
      </c>
      <c r="L20" s="5">
        <v>3.958</v>
      </c>
      <c r="M20" s="76">
        <v>170.1</v>
      </c>
      <c r="N20" s="77">
        <v>255.2</v>
      </c>
      <c r="O20" s="61">
        <v>25</v>
      </c>
      <c r="Q20" s="5">
        <v>0</v>
      </c>
      <c r="R20" s="76">
        <v>0</v>
      </c>
      <c r="S20" s="76">
        <v>0</v>
      </c>
      <c r="T20" s="61">
        <v>0</v>
      </c>
      <c r="V20" s="5">
        <v>4.115</v>
      </c>
      <c r="W20" s="76">
        <v>155.7</v>
      </c>
      <c r="X20" s="76">
        <v>234.2</v>
      </c>
      <c r="Y20" s="61">
        <v>14</v>
      </c>
      <c r="AA20" s="5">
        <v>4.091</v>
      </c>
      <c r="AB20" s="79">
        <v>151.7</v>
      </c>
      <c r="AC20" s="79">
        <v>223.3</v>
      </c>
      <c r="AD20" s="61">
        <v>12</v>
      </c>
      <c r="AF20" s="5">
        <v>4.02</v>
      </c>
      <c r="AG20" s="76">
        <v>162.8</v>
      </c>
      <c r="AH20" s="76">
        <v>209.4</v>
      </c>
      <c r="AI20" s="61">
        <v>15</v>
      </c>
      <c r="AK20" s="5">
        <v>4.062</v>
      </c>
      <c r="AL20" s="76">
        <v>162.4</v>
      </c>
      <c r="AM20" s="76">
        <v>236.6</v>
      </c>
      <c r="AN20" s="61">
        <v>16</v>
      </c>
      <c r="AP20" s="5">
        <v>4.507</v>
      </c>
      <c r="AQ20" s="76">
        <v>0</v>
      </c>
      <c r="AR20" s="76">
        <v>213.7</v>
      </c>
      <c r="AS20" s="61">
        <v>10</v>
      </c>
      <c r="AU20" s="5">
        <v>0</v>
      </c>
      <c r="AV20" s="76">
        <v>0</v>
      </c>
      <c r="AW20" s="76">
        <v>0</v>
      </c>
      <c r="AX20" s="61">
        <v>0</v>
      </c>
      <c r="AZ20" s="5">
        <v>0</v>
      </c>
      <c r="BA20" s="76">
        <v>0</v>
      </c>
      <c r="BB20" s="76">
        <v>0</v>
      </c>
      <c r="BC20" s="61">
        <v>0</v>
      </c>
    </row>
    <row r="21" spans="1:55" ht="15">
      <c r="A21" s="61">
        <v>15</v>
      </c>
      <c r="B21" s="5">
        <v>4.025</v>
      </c>
      <c r="C21" s="76">
        <v>162.8</v>
      </c>
      <c r="D21" s="76">
        <v>247.3</v>
      </c>
      <c r="E21" s="61">
        <v>17</v>
      </c>
      <c r="G21" s="5">
        <v>3.949</v>
      </c>
      <c r="H21" s="76">
        <v>153</v>
      </c>
      <c r="I21" s="76">
        <v>219.4</v>
      </c>
      <c r="J21" s="61">
        <v>12</v>
      </c>
      <c r="L21" s="5">
        <v>3.968</v>
      </c>
      <c r="M21" s="76">
        <v>162.2</v>
      </c>
      <c r="N21" s="76">
        <v>248</v>
      </c>
      <c r="O21" s="61">
        <v>20</v>
      </c>
      <c r="Q21" s="5">
        <v>4.038</v>
      </c>
      <c r="R21" s="76">
        <v>160.8</v>
      </c>
      <c r="S21" s="76">
        <v>241.4</v>
      </c>
      <c r="T21" s="61">
        <v>16</v>
      </c>
      <c r="V21" s="5">
        <v>0</v>
      </c>
      <c r="W21" s="76">
        <v>0</v>
      </c>
      <c r="X21" s="76">
        <v>0</v>
      </c>
      <c r="Y21" s="61">
        <v>0</v>
      </c>
      <c r="AA21" s="5">
        <v>3.958</v>
      </c>
      <c r="AB21" s="79">
        <v>162.7</v>
      </c>
      <c r="AC21" s="79">
        <v>247.4</v>
      </c>
      <c r="AD21" s="61">
        <v>18</v>
      </c>
      <c r="AF21" s="16">
        <v>3.977</v>
      </c>
      <c r="AG21" s="76">
        <v>157.8</v>
      </c>
      <c r="AH21" s="81">
        <v>248.3</v>
      </c>
      <c r="AI21" s="61">
        <v>25</v>
      </c>
      <c r="AK21" s="5">
        <v>4.127</v>
      </c>
      <c r="AL21" s="76">
        <v>157.2</v>
      </c>
      <c r="AM21" s="76">
        <v>230.4</v>
      </c>
      <c r="AN21" s="61">
        <v>14</v>
      </c>
      <c r="AP21" s="5">
        <v>4.361</v>
      </c>
      <c r="AQ21" s="76">
        <v>133.8</v>
      </c>
      <c r="AR21" s="76">
        <v>207.6</v>
      </c>
      <c r="AS21" s="61">
        <v>11</v>
      </c>
      <c r="AU21" s="78">
        <v>3.949</v>
      </c>
      <c r="AV21" s="76">
        <v>160</v>
      </c>
      <c r="AW21" s="76">
        <v>234.3</v>
      </c>
      <c r="AX21" s="61">
        <v>16</v>
      </c>
      <c r="AZ21" s="5">
        <v>0</v>
      </c>
      <c r="BA21" s="76">
        <v>0</v>
      </c>
      <c r="BB21" s="76">
        <v>0</v>
      </c>
      <c r="BC21" s="61">
        <v>0</v>
      </c>
    </row>
    <row r="22" spans="1:55" ht="15">
      <c r="A22" s="61">
        <v>16</v>
      </c>
      <c r="B22" s="5">
        <v>3.997</v>
      </c>
      <c r="C22" s="76">
        <v>166.2</v>
      </c>
      <c r="D22" s="76">
        <v>249.1</v>
      </c>
      <c r="E22" s="61">
        <v>17</v>
      </c>
      <c r="G22" s="5">
        <v>0</v>
      </c>
      <c r="H22" s="76">
        <v>0</v>
      </c>
      <c r="I22" s="76">
        <v>0</v>
      </c>
      <c r="J22" s="61">
        <v>0</v>
      </c>
      <c r="L22" s="5">
        <v>3.991</v>
      </c>
      <c r="M22" s="76">
        <v>169</v>
      </c>
      <c r="N22" s="77">
        <v>254.4</v>
      </c>
      <c r="O22" s="61">
        <v>25</v>
      </c>
      <c r="Q22" s="5">
        <v>3.937</v>
      </c>
      <c r="R22" s="76">
        <v>165</v>
      </c>
      <c r="S22" s="81">
        <v>250.8</v>
      </c>
      <c r="T22" s="61">
        <v>20</v>
      </c>
      <c r="V22" s="5">
        <v>4.119</v>
      </c>
      <c r="W22" s="76">
        <v>160.7</v>
      </c>
      <c r="X22" s="76">
        <v>239</v>
      </c>
      <c r="Y22" s="61">
        <v>16</v>
      </c>
      <c r="AA22" s="78">
        <v>3.928</v>
      </c>
      <c r="AB22" s="79">
        <v>166.1</v>
      </c>
      <c r="AC22" s="79">
        <v>250.1</v>
      </c>
      <c r="AD22" s="61">
        <v>19</v>
      </c>
      <c r="AF22" s="5">
        <v>0</v>
      </c>
      <c r="AG22" s="76">
        <v>0</v>
      </c>
      <c r="AH22" s="76">
        <v>0</v>
      </c>
      <c r="AI22" s="61">
        <v>0</v>
      </c>
      <c r="AK22" s="5">
        <v>4.049</v>
      </c>
      <c r="AL22" s="76">
        <v>164.6</v>
      </c>
      <c r="AM22" s="76">
        <v>237</v>
      </c>
      <c r="AN22" s="61">
        <v>15</v>
      </c>
      <c r="AP22" s="5">
        <v>4.082</v>
      </c>
      <c r="AQ22" s="76">
        <v>146.8</v>
      </c>
      <c r="AR22" s="76">
        <v>220.7</v>
      </c>
      <c r="AS22" s="61">
        <v>14</v>
      </c>
      <c r="AU22" s="5">
        <v>0</v>
      </c>
      <c r="AV22" s="76">
        <v>0</v>
      </c>
      <c r="AW22" s="76">
        <v>0</v>
      </c>
      <c r="AX22" s="61">
        <v>0</v>
      </c>
      <c r="AZ22" s="5">
        <v>0</v>
      </c>
      <c r="BA22" s="76">
        <v>0</v>
      </c>
      <c r="BB22" s="76">
        <v>0</v>
      </c>
      <c r="BC22" s="61">
        <v>0</v>
      </c>
    </row>
    <row r="23" spans="1:55" ht="14.25">
      <c r="A23" s="61">
        <v>17</v>
      </c>
      <c r="B23" s="5">
        <v>0</v>
      </c>
      <c r="C23" s="76">
        <v>0</v>
      </c>
      <c r="D23" s="76">
        <v>0</v>
      </c>
      <c r="E23" s="61">
        <v>0</v>
      </c>
      <c r="G23" s="5">
        <v>3.919</v>
      </c>
      <c r="H23" s="76">
        <v>150.9</v>
      </c>
      <c r="I23" s="76">
        <v>235.8</v>
      </c>
      <c r="J23" s="61">
        <v>14</v>
      </c>
      <c r="L23" s="5">
        <v>3.947</v>
      </c>
      <c r="M23" s="76">
        <v>167.8</v>
      </c>
      <c r="N23" s="77">
        <v>251.8</v>
      </c>
      <c r="O23" s="61">
        <v>25</v>
      </c>
      <c r="Q23" s="78">
        <v>3.872</v>
      </c>
      <c r="R23" s="76">
        <v>163.3</v>
      </c>
      <c r="S23" s="76">
        <v>247.7</v>
      </c>
      <c r="T23" s="61">
        <v>19</v>
      </c>
      <c r="V23" s="5">
        <v>4.036</v>
      </c>
      <c r="W23" s="76">
        <v>156.8</v>
      </c>
      <c r="X23" s="76">
        <v>219.7</v>
      </c>
      <c r="Y23" s="61">
        <v>15</v>
      </c>
      <c r="AA23" s="5">
        <v>3.962</v>
      </c>
      <c r="AB23" s="79">
        <v>163.5</v>
      </c>
      <c r="AC23" s="79">
        <v>245.1</v>
      </c>
      <c r="AD23" s="61">
        <v>17</v>
      </c>
      <c r="AF23" s="5">
        <v>3.927</v>
      </c>
      <c r="AG23" s="76">
        <v>166</v>
      </c>
      <c r="AH23" s="76">
        <v>241.4</v>
      </c>
      <c r="AI23" s="61">
        <v>16</v>
      </c>
      <c r="AK23" s="5">
        <v>4.179</v>
      </c>
      <c r="AL23" s="76">
        <v>155.2</v>
      </c>
      <c r="AM23" s="76">
        <v>235.2</v>
      </c>
      <c r="AN23" s="61">
        <v>12</v>
      </c>
      <c r="AP23" s="5">
        <v>4.264</v>
      </c>
      <c r="AQ23" s="76">
        <v>138.2</v>
      </c>
      <c r="AR23" s="76">
        <v>223.3</v>
      </c>
      <c r="AS23" s="61">
        <v>11</v>
      </c>
      <c r="AU23" s="5">
        <v>4.007</v>
      </c>
      <c r="AV23" s="76">
        <v>167.8</v>
      </c>
      <c r="AW23" s="76">
        <v>248.6</v>
      </c>
      <c r="AX23" s="61">
        <v>20</v>
      </c>
      <c r="AZ23" s="5">
        <v>0</v>
      </c>
      <c r="BA23" s="76">
        <v>0</v>
      </c>
      <c r="BB23" s="76">
        <v>0</v>
      </c>
      <c r="BC23" s="61">
        <v>0</v>
      </c>
    </row>
    <row r="24" spans="2:54" ht="14.25">
      <c r="B24" s="5"/>
      <c r="C24" s="76"/>
      <c r="D24" s="76"/>
      <c r="G24" s="5"/>
      <c r="H24" s="76"/>
      <c r="I24" s="76"/>
      <c r="L24" s="5"/>
      <c r="M24" s="76"/>
      <c r="N24" s="76"/>
      <c r="Q24" s="5"/>
      <c r="R24" s="76"/>
      <c r="S24" s="76"/>
      <c r="V24" s="5"/>
      <c r="W24" s="76"/>
      <c r="X24" s="76"/>
      <c r="AA24" s="5"/>
      <c r="AB24" s="79"/>
      <c r="AC24" s="79"/>
      <c r="AF24" s="5"/>
      <c r="AG24" s="76"/>
      <c r="AH24" s="76"/>
      <c r="AK24" s="5"/>
      <c r="AL24" s="76"/>
      <c r="AM24" s="76"/>
      <c r="AP24" s="5"/>
      <c r="AQ24" s="76"/>
      <c r="AR24" s="76"/>
      <c r="AU24" s="5"/>
      <c r="AV24" s="76"/>
      <c r="AW24" s="76"/>
      <c r="AZ24" s="5"/>
      <c r="BA24" s="76"/>
      <c r="BB24" s="76"/>
    </row>
    <row r="25" spans="1:55" ht="15">
      <c r="A25" s="75" t="s">
        <v>88</v>
      </c>
      <c r="B25" s="5">
        <f>SUM(B7:B24)/14</f>
        <v>3.9864285714285717</v>
      </c>
      <c r="C25" s="76">
        <f>SUM(C7:C24)/14</f>
        <v>163.74285714285716</v>
      </c>
      <c r="D25" s="76">
        <f>SUM(D7:D24)/13</f>
        <v>249.03076923076924</v>
      </c>
      <c r="E25" s="61">
        <f>SUM(E7:E24)</f>
        <v>269</v>
      </c>
      <c r="G25" s="5">
        <f>SUM(G7:G24)/13</f>
        <v>3.8794615384615385</v>
      </c>
      <c r="H25" s="76">
        <f>SUM(H7:H24)/13</f>
        <v>161.35384615384615</v>
      </c>
      <c r="I25" s="76">
        <f>SUM(I7:I24)/12</f>
        <v>245.97500000000002</v>
      </c>
      <c r="J25" s="61">
        <f>SUM(J7:J24)</f>
        <v>257</v>
      </c>
      <c r="L25" s="5">
        <f>SUM(L7:L24)/14</f>
        <v>3.9943571428571425</v>
      </c>
      <c r="M25" s="76">
        <f>SUM(M7:M24)/13</f>
        <v>166.12307692307692</v>
      </c>
      <c r="N25" s="76">
        <f>SUM(N7:N24)/14</f>
        <v>249.69285714285715</v>
      </c>
      <c r="O25" s="61">
        <f>SUM(O7:O24)</f>
        <v>295</v>
      </c>
      <c r="Q25" s="5">
        <f>SUM(Q7:Q24)/15</f>
        <v>3.953133333333333</v>
      </c>
      <c r="R25" s="76">
        <f>SUM(R7:R24)/15</f>
        <v>160.85333333333332</v>
      </c>
      <c r="S25" s="76">
        <f>SUM(S7:S24)/15</f>
        <v>241.88</v>
      </c>
      <c r="T25" s="61">
        <f>SUM(T7:T24)</f>
        <v>261</v>
      </c>
      <c r="V25" s="5">
        <f>SUM(V7:V24)/14</f>
        <v>4.044785714285715</v>
      </c>
      <c r="W25" s="76">
        <f>SUM(W7:W24)/14</f>
        <v>157.53571428571428</v>
      </c>
      <c r="X25" s="76">
        <f>SUM(X7:X24)/13</f>
        <v>238.99230769230766</v>
      </c>
      <c r="Y25" s="61">
        <f>SUM(Y7:Y24)</f>
        <v>233</v>
      </c>
      <c r="AA25" s="5">
        <f>SUM(AA7:AA24)/15</f>
        <v>3.9761333333333337</v>
      </c>
      <c r="AB25" s="79">
        <f>SUM(AB7:AB24)/14</f>
        <v>159.1357142857143</v>
      </c>
      <c r="AC25" s="79">
        <f>SUM(AC7:AC24)/14</f>
        <v>240.66428571428574</v>
      </c>
      <c r="AD25" s="61">
        <f>SUM(AD7:AD24)</f>
        <v>243</v>
      </c>
      <c r="AF25" s="5">
        <f>SUM(AF7:AF24)/13</f>
        <v>4.084692307692307</v>
      </c>
      <c r="AG25" s="76">
        <f>SUM(AG7:AG24)/13</f>
        <v>156.35384615384612</v>
      </c>
      <c r="AH25" s="76">
        <f>SUM(AH7:AH24)/11</f>
        <v>237.70909090909092</v>
      </c>
      <c r="AI25" s="61">
        <f>SUM(AI7:AI24)</f>
        <v>196</v>
      </c>
      <c r="AK25" s="5">
        <f>SUM(AK7:AK24)/17</f>
        <v>4.138588235294118</v>
      </c>
      <c r="AL25" s="76">
        <f>SUM(AL7:AL24)/16</f>
        <v>151.43749999999997</v>
      </c>
      <c r="AM25" s="76">
        <f>SUM(AM7:AM24)/13</f>
        <v>233.5384615384615</v>
      </c>
      <c r="AN25" s="61">
        <f>SUM(AN7:AN24)</f>
        <v>219</v>
      </c>
      <c r="AP25" s="5">
        <f>SUM(AP7:AP24)/17</f>
        <v>4.376117647058823</v>
      </c>
      <c r="AQ25" s="76">
        <f>SUM(AQ7:AQ24)/15</f>
        <v>136.36</v>
      </c>
      <c r="AR25" s="76">
        <f>SUM(AR7:AR24)/12</f>
        <v>208.54999999999998</v>
      </c>
      <c r="AS25" s="61">
        <f>SUM(AS7:AS24)</f>
        <v>178</v>
      </c>
      <c r="AU25" s="5">
        <f>SUM(AU7:AU24)/9</f>
        <v>4.014555555555556</v>
      </c>
      <c r="AV25" s="76">
        <f>SUM(AV7:AV24)/8</f>
        <v>161.0125</v>
      </c>
      <c r="AW25" s="76">
        <f>SUM(AW7:AW24)/8</f>
        <v>242.54999999999998</v>
      </c>
      <c r="AX25" s="61">
        <f>SUM(AX7:AX24)</f>
        <v>140</v>
      </c>
      <c r="AZ25" s="5">
        <f>SUM(AZ7:AZ24)/4</f>
        <v>4.0302500000000006</v>
      </c>
      <c r="BA25" s="76">
        <f>SUM(BA7:BA24)/4</f>
        <v>160.375</v>
      </c>
      <c r="BB25" s="76">
        <f>SUM(BB7:BB24)/4</f>
        <v>236.5</v>
      </c>
      <c r="BC25" s="61">
        <f>SUM(BC7:BC24)</f>
        <v>66</v>
      </c>
    </row>
    <row r="26" spans="1:55" s="5" customFormat="1" ht="15">
      <c r="A26" s="46" t="s">
        <v>102</v>
      </c>
      <c r="C26" s="5">
        <f>SUM(C25)/12</f>
        <v>13.645238095238097</v>
      </c>
      <c r="D26" s="5">
        <f>SUM(D25)/18</f>
        <v>13.835042735042736</v>
      </c>
      <c r="E26" s="5">
        <f>SUM(E25)/14</f>
        <v>19.214285714285715</v>
      </c>
      <c r="H26" s="5">
        <f>SUM(H25)/12</f>
        <v>13.446153846153846</v>
      </c>
      <c r="I26" s="5">
        <f>SUM(I25)/18</f>
        <v>13.66527777777778</v>
      </c>
      <c r="J26" s="5">
        <f>SUM(J25)/13</f>
        <v>19.76923076923077</v>
      </c>
      <c r="M26" s="5">
        <f>SUM(M25)/12</f>
        <v>13.843589743589744</v>
      </c>
      <c r="N26" s="5">
        <f>SUM(N25)/18</f>
        <v>13.871825396825397</v>
      </c>
      <c r="O26" s="5">
        <f>SUM(O25)/14</f>
        <v>21.071428571428573</v>
      </c>
      <c r="R26" s="5">
        <f>SUM(R25)/12</f>
        <v>13.404444444444444</v>
      </c>
      <c r="S26" s="5">
        <f>SUM(S25)/18</f>
        <v>13.437777777777777</v>
      </c>
      <c r="T26" s="5">
        <f>SUM(T25)/15</f>
        <v>17.4</v>
      </c>
      <c r="W26" s="5">
        <f>SUM(W25)/12</f>
        <v>13.12797619047619</v>
      </c>
      <c r="X26" s="5">
        <f>SUM(X25)/18</f>
        <v>13.277350427350425</v>
      </c>
      <c r="Y26" s="5">
        <f>SUM(Y25)/14</f>
        <v>16.642857142857142</v>
      </c>
      <c r="AB26" s="5">
        <f>SUM(AB25)/12</f>
        <v>13.261309523809524</v>
      </c>
      <c r="AC26" s="5">
        <f>SUM(AC25)/18</f>
        <v>13.370238095238097</v>
      </c>
      <c r="AD26" s="5">
        <f>SUM(AD25)/15</f>
        <v>16.2</v>
      </c>
      <c r="AG26" s="5">
        <f>SUM(AG25)/12</f>
        <v>13.029487179487177</v>
      </c>
      <c r="AH26" s="5">
        <f>SUM(AH25)/18</f>
        <v>13.206060606060607</v>
      </c>
      <c r="AI26" s="5">
        <f>SUM(AI25)/13</f>
        <v>15.076923076923077</v>
      </c>
      <c r="AL26" s="5">
        <f>SUM(AL25)/12</f>
        <v>12.619791666666664</v>
      </c>
      <c r="AM26" s="5">
        <f>SUM(AM25)/18</f>
        <v>12.974358974358971</v>
      </c>
      <c r="AN26" s="5">
        <f>SUM(AN25)/17</f>
        <v>12.882352941176471</v>
      </c>
      <c r="AQ26" s="5">
        <f>SUM(AQ25)/12</f>
        <v>11.363333333333335</v>
      </c>
      <c r="AR26" s="5">
        <f>SUM(AR25)/18</f>
        <v>11.58611111111111</v>
      </c>
      <c r="AS26" s="5">
        <f>SUM(AS25)/17</f>
        <v>10.470588235294118</v>
      </c>
      <c r="AV26" s="5">
        <f>SUM(AV25)/12</f>
        <v>13.417708333333332</v>
      </c>
      <c r="AW26" s="5">
        <f>SUM(AW25)/18</f>
        <v>13.475</v>
      </c>
      <c r="AX26" s="5">
        <f>SUM(AX25)/9</f>
        <v>15.555555555555555</v>
      </c>
      <c r="BA26" s="5">
        <f>SUM(BA25)/12</f>
        <v>13.364583333333334</v>
      </c>
      <c r="BB26" s="5">
        <f>SUM(BB25)/18</f>
        <v>13.13888888888889</v>
      </c>
      <c r="BC26" s="5">
        <f>SUM(BC25)/4</f>
        <v>16.5</v>
      </c>
    </row>
    <row r="27" spans="1:49" ht="15">
      <c r="A27" s="75"/>
      <c r="B27" s="5"/>
      <c r="C27" s="76"/>
      <c r="D27" s="76"/>
      <c r="G27" s="5"/>
      <c r="H27" s="76"/>
      <c r="I27" s="76"/>
      <c r="L27" s="5"/>
      <c r="M27" s="76"/>
      <c r="N27" s="76"/>
      <c r="Q27" s="5"/>
      <c r="R27" s="76"/>
      <c r="S27" s="76"/>
      <c r="V27" s="5"/>
      <c r="W27" s="76"/>
      <c r="X27" s="76"/>
      <c r="AA27" s="5"/>
      <c r="AB27" s="79"/>
      <c r="AC27" s="79"/>
      <c r="AF27" s="5"/>
      <c r="AG27" s="76"/>
      <c r="AH27" s="76"/>
      <c r="AK27" s="5"/>
      <c r="AL27" s="76"/>
      <c r="AM27" s="76"/>
      <c r="AP27" s="5"/>
      <c r="AQ27" s="76"/>
      <c r="AR27" s="76"/>
      <c r="AU27" s="5"/>
      <c r="AV27" s="76"/>
      <c r="AW27" s="76"/>
    </row>
    <row r="28" spans="2:59" ht="14.25">
      <c r="B28" s="5"/>
      <c r="C28" s="76"/>
      <c r="D28" s="76"/>
      <c r="G28" s="5"/>
      <c r="H28" s="76"/>
      <c r="I28" s="76"/>
      <c r="L28" s="5"/>
      <c r="M28" s="76"/>
      <c r="N28" s="76"/>
      <c r="Q28" s="5"/>
      <c r="R28" s="76"/>
      <c r="S28" s="76"/>
      <c r="V28" s="5"/>
      <c r="W28" s="76"/>
      <c r="X28" s="76"/>
      <c r="AA28" s="5"/>
      <c r="AB28" s="79"/>
      <c r="AC28" s="79"/>
      <c r="AF28" s="5"/>
      <c r="AG28" s="76"/>
      <c r="AH28" s="76"/>
      <c r="AK28" s="5"/>
      <c r="AL28" s="76"/>
      <c r="AM28" s="76"/>
      <c r="AP28" s="5"/>
      <c r="AQ28" s="76"/>
      <c r="AR28" s="76"/>
      <c r="AU28" s="5"/>
      <c r="AV28" s="76"/>
      <c r="AW28" s="76"/>
      <c r="AZ28" s="5"/>
      <c r="BA28" s="76"/>
      <c r="BB28" s="76"/>
      <c r="BE28" s="5"/>
      <c r="BF28" s="76"/>
      <c r="BG28" s="76"/>
    </row>
    <row r="29" spans="2:49" ht="14.25">
      <c r="B29" s="5"/>
      <c r="C29" s="76"/>
      <c r="D29" s="76"/>
      <c r="G29" s="5"/>
      <c r="H29" s="76"/>
      <c r="I29" s="76"/>
      <c r="L29" s="5"/>
      <c r="M29" s="76"/>
      <c r="N29" s="76"/>
      <c r="Q29" s="5"/>
      <c r="R29" s="76"/>
      <c r="S29" s="76"/>
      <c r="V29" s="5"/>
      <c r="W29" s="76"/>
      <c r="X29" s="76"/>
      <c r="AA29" s="5"/>
      <c r="AB29" s="79"/>
      <c r="AC29" s="79"/>
      <c r="AG29" s="76"/>
      <c r="AH29" s="76"/>
      <c r="AK29" s="5"/>
      <c r="AL29" s="76"/>
      <c r="AM29" s="76"/>
      <c r="AP29" s="5"/>
      <c r="AQ29" s="76"/>
      <c r="AR29" s="76"/>
      <c r="AU29" s="5"/>
      <c r="AV29" s="76"/>
      <c r="AW29" s="76"/>
    </row>
    <row r="30" spans="2:49" ht="14.25">
      <c r="B30" s="5"/>
      <c r="C30" s="76"/>
      <c r="D30" s="76"/>
      <c r="G30" s="5"/>
      <c r="H30" s="76"/>
      <c r="I30" s="76"/>
      <c r="L30" s="5"/>
      <c r="M30" s="76"/>
      <c r="N30" s="76"/>
      <c r="Q30" s="5"/>
      <c r="R30" s="76"/>
      <c r="S30" s="76"/>
      <c r="V30" s="5"/>
      <c r="W30" s="76"/>
      <c r="X30" s="76"/>
      <c r="AA30" s="5"/>
      <c r="AB30" s="79"/>
      <c r="AC30" s="79"/>
      <c r="AG30" s="76"/>
      <c r="AH30" s="76"/>
      <c r="AK30" s="5"/>
      <c r="AP30" s="5"/>
      <c r="AQ30" s="76"/>
      <c r="AR30" s="76"/>
      <c r="AU30" s="5"/>
      <c r="AV30" s="76"/>
      <c r="AW30" s="76"/>
    </row>
    <row r="31" spans="2:44" ht="14.25">
      <c r="B31" s="5"/>
      <c r="C31" s="76"/>
      <c r="D31" s="76"/>
      <c r="G31" s="5"/>
      <c r="H31" s="76"/>
      <c r="I31" s="76"/>
      <c r="L31" s="5"/>
      <c r="M31" s="76"/>
      <c r="N31" s="76"/>
      <c r="Q31" s="5"/>
      <c r="R31" s="76"/>
      <c r="S31" s="76"/>
      <c r="V31" s="5"/>
      <c r="W31" s="76"/>
      <c r="X31" s="76"/>
      <c r="AA31" s="5"/>
      <c r="AB31" s="79"/>
      <c r="AC31" s="79"/>
      <c r="AK31" s="5"/>
      <c r="AP31" s="5"/>
      <c r="AQ31" s="76"/>
      <c r="AR31" s="76"/>
    </row>
    <row r="32" spans="2:44" ht="14.25">
      <c r="B32" s="5"/>
      <c r="C32" s="76"/>
      <c r="D32" s="76"/>
      <c r="G32" s="5"/>
      <c r="H32" s="76"/>
      <c r="I32" s="76"/>
      <c r="L32" s="5"/>
      <c r="M32" s="76"/>
      <c r="N32" s="76"/>
      <c r="Q32" s="5"/>
      <c r="R32" s="76"/>
      <c r="S32" s="76"/>
      <c r="V32" s="5"/>
      <c r="W32" s="76"/>
      <c r="X32" s="76"/>
      <c r="AA32" s="5"/>
      <c r="AB32" s="79"/>
      <c r="AC32" s="79"/>
      <c r="AP32" s="5"/>
      <c r="AQ32" s="76"/>
      <c r="AR32" s="76"/>
    </row>
    <row r="33" spans="2:44" ht="14.25">
      <c r="B33" s="5"/>
      <c r="C33" s="76"/>
      <c r="D33" s="76"/>
      <c r="G33" s="5"/>
      <c r="H33" s="76"/>
      <c r="I33" s="76"/>
      <c r="L33" s="5"/>
      <c r="M33" s="76"/>
      <c r="N33" s="76"/>
      <c r="Q33" s="5"/>
      <c r="R33" s="76"/>
      <c r="S33" s="76"/>
      <c r="V33" s="5"/>
      <c r="W33" s="76"/>
      <c r="X33" s="76"/>
      <c r="AA33" s="5"/>
      <c r="AB33" s="79"/>
      <c r="AC33" s="79"/>
      <c r="AQ33" s="76"/>
      <c r="AR33" s="76"/>
    </row>
    <row r="34" spans="2:29" ht="14.25">
      <c r="B34" s="5"/>
      <c r="C34" s="76"/>
      <c r="D34" s="76"/>
      <c r="G34" s="5"/>
      <c r="H34" s="76"/>
      <c r="I34" s="76"/>
      <c r="L34" s="5"/>
      <c r="M34" s="76"/>
      <c r="N34" s="76"/>
      <c r="Q34" s="5"/>
      <c r="R34" s="76"/>
      <c r="S34" s="76"/>
      <c r="V34" s="5"/>
      <c r="W34" s="76"/>
      <c r="X34" s="76"/>
      <c r="AA34" s="5"/>
      <c r="AB34" s="79"/>
      <c r="AC34" s="79"/>
    </row>
    <row r="35" spans="2:29" ht="14.25">
      <c r="B35" s="5"/>
      <c r="C35" s="76"/>
      <c r="D35" s="76"/>
      <c r="G35" s="5"/>
      <c r="H35" s="76"/>
      <c r="I35" s="76"/>
      <c r="L35" s="5"/>
      <c r="M35" s="76"/>
      <c r="N35" s="76"/>
      <c r="Q35" s="5"/>
      <c r="R35" s="76"/>
      <c r="S35" s="76"/>
      <c r="V35" s="5"/>
      <c r="W35" s="76"/>
      <c r="X35" s="76"/>
      <c r="AA35" s="5"/>
      <c r="AB35" s="79"/>
      <c r="AC35" s="79"/>
    </row>
    <row r="36" spans="2:29" ht="14.25">
      <c r="B36" s="5"/>
      <c r="C36" s="76"/>
      <c r="D36" s="76"/>
      <c r="G36" s="5"/>
      <c r="H36" s="76"/>
      <c r="I36" s="76"/>
      <c r="L36" s="5"/>
      <c r="M36" s="76"/>
      <c r="N36" s="76"/>
      <c r="Q36" s="5"/>
      <c r="R36" s="76"/>
      <c r="S36" s="76"/>
      <c r="V36" s="5"/>
      <c r="W36" s="76"/>
      <c r="X36" s="76"/>
      <c r="AA36" s="5"/>
      <c r="AB36" s="79"/>
      <c r="AC36" s="79"/>
    </row>
    <row r="37" spans="2:29" ht="14.25">
      <c r="B37" s="5"/>
      <c r="C37" s="76"/>
      <c r="D37" s="76"/>
      <c r="M37" s="76"/>
      <c r="N37" s="76"/>
      <c r="V37" s="5"/>
      <c r="W37" s="76"/>
      <c r="X37" s="76"/>
      <c r="AA37" s="5"/>
      <c r="AB37" s="79"/>
      <c r="AC37" s="79"/>
    </row>
    <row r="38" spans="2:29" ht="14.25">
      <c r="B38" s="5"/>
      <c r="AB38" s="79"/>
      <c r="AC38" s="79"/>
    </row>
    <row r="39" spans="28:29" ht="14.25">
      <c r="AB39" s="79"/>
      <c r="AC39" s="79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6:Q125"/>
  <sheetViews>
    <sheetView zoomScale="75" zoomScaleNormal="75" workbookViewId="0" topLeftCell="A1">
      <selection activeCell="O55" sqref="O55"/>
    </sheetView>
  </sheetViews>
  <sheetFormatPr defaultColWidth="9.140625" defaultRowHeight="12.75"/>
  <cols>
    <col min="2" max="2" width="11.8515625" style="21" customWidth="1"/>
    <col min="3" max="3" width="20.140625" style="0" customWidth="1"/>
    <col min="4" max="4" width="9.140625" style="23" customWidth="1"/>
    <col min="5" max="5" width="19.57421875" style="0" customWidth="1"/>
    <col min="6" max="6" width="9.140625" style="23" customWidth="1"/>
    <col min="7" max="7" width="16.8515625" style="0" bestFit="1" customWidth="1"/>
    <col min="8" max="8" width="9.140625" style="23" customWidth="1"/>
    <col min="13" max="14" width="13.57421875" style="0" customWidth="1"/>
    <col min="15" max="15" width="11.57421875" style="0" customWidth="1"/>
  </cols>
  <sheetData>
    <row r="46" spans="1:7" ht="12.75">
      <c r="A46" s="24" t="s">
        <v>33</v>
      </c>
      <c r="B46" s="26"/>
      <c r="C46" s="24"/>
      <c r="D46" s="25"/>
      <c r="E46" s="24"/>
      <c r="F46" s="25"/>
      <c r="G46" s="24"/>
    </row>
    <row r="47" spans="2:10" s="24" customFormat="1" ht="12.75">
      <c r="B47" s="26"/>
      <c r="C47" s="24" t="s">
        <v>30</v>
      </c>
      <c r="D47" s="25"/>
      <c r="E47" s="24" t="s">
        <v>31</v>
      </c>
      <c r="F47" s="25"/>
      <c r="G47" s="24" t="s">
        <v>32</v>
      </c>
      <c r="H47" s="25"/>
      <c r="J47" s="24" t="s">
        <v>38</v>
      </c>
    </row>
    <row r="48" spans="2:15" s="22" customFormat="1" ht="12.75">
      <c r="B48" s="27">
        <v>37635</v>
      </c>
      <c r="C48" s="22" t="s">
        <v>13</v>
      </c>
      <c r="D48" s="25">
        <v>517</v>
      </c>
      <c r="E48" s="22" t="s">
        <v>1</v>
      </c>
      <c r="F48" s="23">
        <v>506</v>
      </c>
      <c r="G48" s="22" t="s">
        <v>34</v>
      </c>
      <c r="H48" s="23">
        <v>470</v>
      </c>
      <c r="J48" s="22">
        <v>1</v>
      </c>
      <c r="M48" s="27"/>
      <c r="O48" s="25"/>
    </row>
    <row r="49" spans="2:15" s="22" customFormat="1" ht="12.75">
      <c r="B49" s="27">
        <v>37649</v>
      </c>
      <c r="C49" s="22" t="s">
        <v>35</v>
      </c>
      <c r="D49" s="23">
        <v>526</v>
      </c>
      <c r="E49" s="22" t="s">
        <v>13</v>
      </c>
      <c r="F49" s="23">
        <v>518.8</v>
      </c>
      <c r="G49" s="22" t="s">
        <v>34</v>
      </c>
      <c r="H49" s="23">
        <v>483.7</v>
      </c>
      <c r="J49" s="22">
        <v>2</v>
      </c>
      <c r="M49" s="27"/>
      <c r="O49" s="29"/>
    </row>
    <row r="50" spans="2:15" s="22" customFormat="1" ht="12.75">
      <c r="B50" s="27">
        <v>37663</v>
      </c>
      <c r="C50" s="22" t="s">
        <v>1</v>
      </c>
      <c r="D50" s="23">
        <v>523.4</v>
      </c>
      <c r="E50" s="22" t="s">
        <v>13</v>
      </c>
      <c r="F50" s="23">
        <v>522.4</v>
      </c>
      <c r="G50" s="22" t="s">
        <v>34</v>
      </c>
      <c r="H50" s="23">
        <v>499.1</v>
      </c>
      <c r="J50" s="22">
        <v>3</v>
      </c>
      <c r="M50" s="27"/>
      <c r="O50" s="29"/>
    </row>
    <row r="51" spans="2:15" s="22" customFormat="1" ht="12.75">
      <c r="B51" s="27">
        <v>37677</v>
      </c>
      <c r="C51" s="22" t="s">
        <v>2</v>
      </c>
      <c r="D51" s="23">
        <v>524.9</v>
      </c>
      <c r="E51" s="22" t="s">
        <v>28</v>
      </c>
      <c r="F51" s="23">
        <v>517.3</v>
      </c>
      <c r="G51" s="22" t="s">
        <v>34</v>
      </c>
      <c r="H51" s="23">
        <v>507.4</v>
      </c>
      <c r="J51" s="22">
        <v>4</v>
      </c>
      <c r="M51" s="27"/>
      <c r="O51" s="29"/>
    </row>
    <row r="52" spans="2:15" s="22" customFormat="1" ht="12.75">
      <c r="B52" s="27">
        <v>37691</v>
      </c>
      <c r="C52" s="22" t="s">
        <v>35</v>
      </c>
      <c r="D52" s="23">
        <v>535.4</v>
      </c>
      <c r="E52" s="22" t="s">
        <v>13</v>
      </c>
      <c r="F52" s="23">
        <v>533.3</v>
      </c>
      <c r="G52" s="22" t="s">
        <v>7</v>
      </c>
      <c r="H52" s="29">
        <v>520.1</v>
      </c>
      <c r="J52" s="22">
        <v>5</v>
      </c>
      <c r="M52" s="27"/>
      <c r="O52" s="29"/>
    </row>
    <row r="53" spans="2:15" s="22" customFormat="1" ht="15">
      <c r="B53" s="27">
        <v>37705</v>
      </c>
      <c r="C53" s="22" t="s">
        <v>1</v>
      </c>
      <c r="D53" s="23">
        <v>527.2</v>
      </c>
      <c r="E53" s="22" t="s">
        <v>13</v>
      </c>
      <c r="F53" s="23">
        <v>526.3</v>
      </c>
      <c r="G53" s="22" t="s">
        <v>2</v>
      </c>
      <c r="H53" s="23">
        <v>475</v>
      </c>
      <c r="J53" s="22">
        <v>6</v>
      </c>
      <c r="M53" s="62" t="s">
        <v>80</v>
      </c>
      <c r="N53" s="63">
        <v>2003</v>
      </c>
      <c r="O53" s="63">
        <v>2004</v>
      </c>
    </row>
    <row r="54" spans="2:15" s="22" customFormat="1" ht="14.25">
      <c r="B54" s="27">
        <v>37719</v>
      </c>
      <c r="C54" s="22" t="s">
        <v>35</v>
      </c>
      <c r="D54" s="29">
        <v>543</v>
      </c>
      <c r="E54" s="22" t="s">
        <v>1</v>
      </c>
      <c r="F54" s="29">
        <v>538.6</v>
      </c>
      <c r="G54" s="22" t="s">
        <v>28</v>
      </c>
      <c r="H54" s="23">
        <v>519.7</v>
      </c>
      <c r="J54" s="22">
        <v>7</v>
      </c>
      <c r="M54" s="1"/>
      <c r="N54" s="8"/>
      <c r="O54" s="3"/>
    </row>
    <row r="55" spans="2:17" ht="14.25">
      <c r="B55" s="27">
        <v>37733</v>
      </c>
      <c r="C55" s="22" t="s">
        <v>13</v>
      </c>
      <c r="D55" s="23">
        <v>527.1</v>
      </c>
      <c r="E55" s="22" t="s">
        <v>27</v>
      </c>
      <c r="F55" s="23">
        <v>526.2</v>
      </c>
      <c r="G55" s="22" t="s">
        <v>34</v>
      </c>
      <c r="H55" s="29">
        <v>501.3</v>
      </c>
      <c r="J55" s="22">
        <v>8</v>
      </c>
      <c r="M55" s="61" t="s">
        <v>71</v>
      </c>
      <c r="N55" s="3">
        <f>SUM(D48:D65)/18</f>
        <v>534.7611111111111</v>
      </c>
      <c r="O55" s="3">
        <f>SUM(D66:D83)/17</f>
        <v>562.405882352941</v>
      </c>
      <c r="Q55" s="24"/>
    </row>
    <row r="56" spans="2:15" ht="14.25">
      <c r="B56" s="27">
        <v>37747</v>
      </c>
      <c r="C56" s="22" t="s">
        <v>35</v>
      </c>
      <c r="D56" s="29">
        <v>544.8</v>
      </c>
      <c r="E56" s="22" t="s">
        <v>1</v>
      </c>
      <c r="F56" s="23">
        <v>534.2</v>
      </c>
      <c r="G56" s="22" t="s">
        <v>34</v>
      </c>
      <c r="H56" s="29">
        <v>497.5</v>
      </c>
      <c r="J56" s="22">
        <v>9</v>
      </c>
      <c r="L56" s="22"/>
      <c r="M56" s="3" t="s">
        <v>72</v>
      </c>
      <c r="N56" s="3">
        <f>SUM(F48:F65)/18</f>
        <v>527.0444444444444</v>
      </c>
      <c r="O56" s="3">
        <f>SUM(F66:F83)/17</f>
        <v>557.6764705882352</v>
      </c>
    </row>
    <row r="57" spans="2:15" ht="14.25">
      <c r="B57" s="27">
        <v>37761</v>
      </c>
      <c r="C57" s="22" t="s">
        <v>1</v>
      </c>
      <c r="D57" s="29">
        <v>532.5</v>
      </c>
      <c r="E57" s="22" t="s">
        <v>27</v>
      </c>
      <c r="F57" s="23">
        <v>529</v>
      </c>
      <c r="G57" s="22" t="s">
        <v>34</v>
      </c>
      <c r="H57" s="29">
        <v>502.3</v>
      </c>
      <c r="J57" s="22">
        <v>10</v>
      </c>
      <c r="L57" s="22"/>
      <c r="M57" s="3" t="s">
        <v>73</v>
      </c>
      <c r="N57" s="3">
        <f>SUM(H48:H65)/18</f>
        <v>487.0944444444445</v>
      </c>
      <c r="O57" s="3">
        <f>SUM(H66:H83)/17</f>
        <v>533.7941176470588</v>
      </c>
    </row>
    <row r="58" spans="2:15" ht="14.25">
      <c r="B58" s="27">
        <v>37775</v>
      </c>
      <c r="C58" s="22" t="s">
        <v>1</v>
      </c>
      <c r="D58" s="29">
        <v>540.3</v>
      </c>
      <c r="E58" s="22" t="s">
        <v>27</v>
      </c>
      <c r="F58" s="23">
        <v>535.3</v>
      </c>
      <c r="G58" s="22" t="s">
        <v>28</v>
      </c>
      <c r="H58" s="29">
        <v>391</v>
      </c>
      <c r="J58" s="22">
        <v>11</v>
      </c>
      <c r="L58" s="22"/>
      <c r="M58" s="1"/>
      <c r="N58" s="8"/>
      <c r="O58" s="3"/>
    </row>
    <row r="59" spans="2:15" ht="12.75">
      <c r="B59" s="27">
        <v>37859</v>
      </c>
      <c r="C59" s="22" t="s">
        <v>1</v>
      </c>
      <c r="D59" s="29">
        <v>532.7</v>
      </c>
      <c r="E59" s="22" t="s">
        <v>13</v>
      </c>
      <c r="F59" s="23">
        <v>531.5</v>
      </c>
      <c r="G59" s="22" t="s">
        <v>44</v>
      </c>
      <c r="H59" s="29">
        <v>441.7</v>
      </c>
      <c r="J59" s="22">
        <v>12</v>
      </c>
      <c r="M59" s="27"/>
      <c r="N59" s="22"/>
      <c r="O59" s="29"/>
    </row>
    <row r="60" spans="2:15" ht="12.75">
      <c r="B60" s="27">
        <v>37873</v>
      </c>
      <c r="C60" s="22" t="s">
        <v>1</v>
      </c>
      <c r="D60" s="29">
        <v>543.8</v>
      </c>
      <c r="E60" s="22" t="s">
        <v>44</v>
      </c>
      <c r="F60" s="23">
        <v>528.3</v>
      </c>
      <c r="G60" s="22" t="s">
        <v>34</v>
      </c>
      <c r="H60" s="29">
        <v>510.5</v>
      </c>
      <c r="J60" s="22">
        <v>13</v>
      </c>
      <c r="M60" s="27"/>
      <c r="N60" s="22"/>
      <c r="O60" s="23"/>
    </row>
    <row r="61" spans="2:15" ht="12.75">
      <c r="B61" s="27">
        <v>37887</v>
      </c>
      <c r="C61" s="22" t="s">
        <v>13</v>
      </c>
      <c r="D61" s="29">
        <v>536.4</v>
      </c>
      <c r="E61" s="22" t="s">
        <v>1</v>
      </c>
      <c r="F61" s="23">
        <v>503.8</v>
      </c>
      <c r="G61" s="22" t="s">
        <v>34</v>
      </c>
      <c r="H61" s="29">
        <v>486.6</v>
      </c>
      <c r="J61" s="22">
        <v>14</v>
      </c>
      <c r="M61" s="27"/>
      <c r="N61" s="22"/>
      <c r="O61" s="23"/>
    </row>
    <row r="62" spans="2:15" ht="12.75">
      <c r="B62" s="27">
        <v>37901</v>
      </c>
      <c r="C62" s="22" t="s">
        <v>1</v>
      </c>
      <c r="D62" s="29">
        <v>541.3</v>
      </c>
      <c r="E62" s="22" t="s">
        <v>48</v>
      </c>
      <c r="F62" s="23">
        <v>516.3</v>
      </c>
      <c r="G62" s="22" t="s">
        <v>49</v>
      </c>
      <c r="H62" s="29">
        <v>421</v>
      </c>
      <c r="J62" s="22">
        <v>15</v>
      </c>
      <c r="M62" s="27"/>
      <c r="N62" s="22"/>
      <c r="O62" s="23"/>
    </row>
    <row r="63" spans="2:15" ht="12.75">
      <c r="B63" s="27">
        <v>37915</v>
      </c>
      <c r="C63" s="22" t="s">
        <v>28</v>
      </c>
      <c r="D63" s="29">
        <v>550.8</v>
      </c>
      <c r="E63" s="22" t="s">
        <v>1</v>
      </c>
      <c r="F63" s="29">
        <v>549.4</v>
      </c>
      <c r="G63" s="22" t="s">
        <v>44</v>
      </c>
      <c r="H63" s="29">
        <v>530.8</v>
      </c>
      <c r="J63" s="22">
        <v>16</v>
      </c>
      <c r="M63" s="27"/>
      <c r="N63" s="22"/>
      <c r="O63" s="23"/>
    </row>
    <row r="64" spans="2:15" ht="12.75">
      <c r="B64" s="27">
        <v>37929</v>
      </c>
      <c r="C64" s="22" t="s">
        <v>13</v>
      </c>
      <c r="D64" s="29">
        <v>544.8</v>
      </c>
      <c r="E64" s="22" t="s">
        <v>27</v>
      </c>
      <c r="F64" s="29">
        <v>537.3</v>
      </c>
      <c r="G64" s="22" t="s">
        <v>50</v>
      </c>
      <c r="H64" s="29">
        <v>521</v>
      </c>
      <c r="J64">
        <v>17</v>
      </c>
      <c r="M64" s="27"/>
      <c r="N64" s="22"/>
      <c r="O64" s="23"/>
    </row>
    <row r="65" spans="2:15" ht="12.75">
      <c r="B65" s="27">
        <v>37943</v>
      </c>
      <c r="C65" s="22" t="s">
        <v>28</v>
      </c>
      <c r="D65" s="29">
        <v>534.3</v>
      </c>
      <c r="E65" s="22" t="s">
        <v>27</v>
      </c>
      <c r="F65" s="29">
        <v>532.8</v>
      </c>
      <c r="G65" s="22" t="s">
        <v>1</v>
      </c>
      <c r="H65" s="29">
        <v>489</v>
      </c>
      <c r="J65">
        <v>18</v>
      </c>
      <c r="M65" s="28"/>
      <c r="N65" s="22"/>
      <c r="O65" s="29"/>
    </row>
    <row r="66" spans="2:15" ht="12.75">
      <c r="B66" s="66">
        <v>38006</v>
      </c>
      <c r="C66" s="67" t="s">
        <v>1</v>
      </c>
      <c r="D66" s="68">
        <v>553.8</v>
      </c>
      <c r="E66" s="67" t="s">
        <v>13</v>
      </c>
      <c r="F66" s="68">
        <v>549.8</v>
      </c>
      <c r="G66" s="67" t="s">
        <v>34</v>
      </c>
      <c r="H66" s="68">
        <v>485.8</v>
      </c>
      <c r="I66" s="67">
        <v>1</v>
      </c>
      <c r="J66" s="67">
        <v>19</v>
      </c>
      <c r="M66" s="27"/>
      <c r="N66" s="22"/>
      <c r="O66" s="23"/>
    </row>
    <row r="67" spans="2:15" ht="12.75">
      <c r="B67" s="66">
        <v>38020</v>
      </c>
      <c r="C67" s="67" t="s">
        <v>1</v>
      </c>
      <c r="D67" s="68">
        <v>557.4</v>
      </c>
      <c r="E67" s="67" t="s">
        <v>7</v>
      </c>
      <c r="F67" s="68">
        <v>549.3</v>
      </c>
      <c r="G67" s="67" t="s">
        <v>34</v>
      </c>
      <c r="H67" s="68">
        <v>511.8</v>
      </c>
      <c r="I67" s="67">
        <v>2</v>
      </c>
      <c r="J67" s="67">
        <v>20</v>
      </c>
      <c r="M67" s="28"/>
      <c r="N67" s="22"/>
      <c r="O67" s="29"/>
    </row>
    <row r="68" spans="2:15" ht="12.75">
      <c r="B68" s="66">
        <v>38034</v>
      </c>
      <c r="C68" s="67" t="s">
        <v>13</v>
      </c>
      <c r="D68" s="68">
        <v>563.6</v>
      </c>
      <c r="E68" s="67" t="s">
        <v>1</v>
      </c>
      <c r="F68" s="68">
        <v>560.9</v>
      </c>
      <c r="G68" s="67" t="s">
        <v>7</v>
      </c>
      <c r="H68" s="68">
        <v>533.8</v>
      </c>
      <c r="I68" s="67">
        <v>3</v>
      </c>
      <c r="J68" s="67">
        <v>21</v>
      </c>
      <c r="M68" s="28"/>
      <c r="N68" s="22"/>
      <c r="O68" s="29"/>
    </row>
    <row r="69" spans="2:15" ht="12.75">
      <c r="B69" s="66">
        <v>38048</v>
      </c>
      <c r="C69" s="67" t="s">
        <v>1</v>
      </c>
      <c r="D69" s="68">
        <v>561.8</v>
      </c>
      <c r="E69" s="67" t="s">
        <v>13</v>
      </c>
      <c r="F69" s="68">
        <v>559.3</v>
      </c>
      <c r="G69" s="67" t="s">
        <v>78</v>
      </c>
      <c r="H69" s="68">
        <v>542.4</v>
      </c>
      <c r="I69" s="67">
        <v>4</v>
      </c>
      <c r="J69" s="67">
        <v>22</v>
      </c>
      <c r="M69" s="28"/>
      <c r="N69" s="22"/>
      <c r="O69" s="29"/>
    </row>
    <row r="70" spans="2:15" ht="12.75">
      <c r="B70" s="66">
        <v>38062</v>
      </c>
      <c r="C70" s="67" t="s">
        <v>13</v>
      </c>
      <c r="D70" s="68">
        <v>555.9</v>
      </c>
      <c r="E70" s="67" t="s">
        <v>1</v>
      </c>
      <c r="F70" s="68">
        <v>551.8</v>
      </c>
      <c r="G70" s="67" t="s">
        <v>34</v>
      </c>
      <c r="H70" s="68">
        <v>535.2</v>
      </c>
      <c r="I70" s="67">
        <v>5</v>
      </c>
      <c r="J70" s="67">
        <v>23</v>
      </c>
      <c r="M70" s="28"/>
      <c r="N70" s="22"/>
      <c r="O70" s="29"/>
    </row>
    <row r="71" spans="2:15" ht="12.75">
      <c r="B71" s="66">
        <v>38076</v>
      </c>
      <c r="C71" s="67" t="s">
        <v>13</v>
      </c>
      <c r="D71" s="68">
        <v>555.1</v>
      </c>
      <c r="E71" s="67" t="s">
        <v>7</v>
      </c>
      <c r="F71" s="68">
        <v>549.8</v>
      </c>
      <c r="G71" s="67" t="s">
        <v>44</v>
      </c>
      <c r="H71" s="68">
        <v>542</v>
      </c>
      <c r="I71" s="67">
        <v>6</v>
      </c>
      <c r="J71" s="67">
        <v>24</v>
      </c>
      <c r="M71" s="28"/>
      <c r="N71" s="22"/>
      <c r="O71" s="29"/>
    </row>
    <row r="72" spans="2:15" ht="12.75">
      <c r="B72" s="66">
        <v>38090</v>
      </c>
      <c r="C72" s="67" t="s">
        <v>1</v>
      </c>
      <c r="D72" s="68">
        <v>558.8</v>
      </c>
      <c r="E72" s="67" t="s">
        <v>44</v>
      </c>
      <c r="F72" s="68">
        <v>555.2</v>
      </c>
      <c r="G72" s="67" t="s">
        <v>7</v>
      </c>
      <c r="H72" s="69">
        <v>549.4</v>
      </c>
      <c r="I72" s="67">
        <v>7</v>
      </c>
      <c r="J72" s="67">
        <v>25</v>
      </c>
      <c r="M72" s="28"/>
      <c r="N72" s="22"/>
      <c r="O72" s="29"/>
    </row>
    <row r="73" spans="2:15" ht="12.75">
      <c r="B73" s="66">
        <v>38104</v>
      </c>
      <c r="C73" s="67" t="s">
        <v>1</v>
      </c>
      <c r="D73" s="68">
        <v>568.3</v>
      </c>
      <c r="E73" s="67" t="s">
        <v>44</v>
      </c>
      <c r="F73" s="68">
        <v>567.3</v>
      </c>
      <c r="G73" s="67" t="s">
        <v>57</v>
      </c>
      <c r="H73" s="68">
        <v>544.3</v>
      </c>
      <c r="I73" s="67">
        <v>8</v>
      </c>
      <c r="J73" s="67">
        <v>26</v>
      </c>
      <c r="M73" s="28"/>
      <c r="N73" s="22"/>
      <c r="O73" s="29"/>
    </row>
    <row r="74" spans="2:15" ht="12.75">
      <c r="B74" s="66">
        <v>38118</v>
      </c>
      <c r="C74" s="67" t="s">
        <v>1</v>
      </c>
      <c r="D74" s="68">
        <v>564.1</v>
      </c>
      <c r="E74" s="67" t="s">
        <v>44</v>
      </c>
      <c r="F74" s="68">
        <v>562.1</v>
      </c>
      <c r="G74" s="67" t="s">
        <v>57</v>
      </c>
      <c r="H74" s="68">
        <v>531</v>
      </c>
      <c r="I74" s="67">
        <v>9</v>
      </c>
      <c r="J74" s="67">
        <v>27</v>
      </c>
      <c r="M74" s="28"/>
      <c r="N74" s="22"/>
      <c r="O74" s="29"/>
    </row>
    <row r="75" spans="2:15" ht="12.75">
      <c r="B75" s="66">
        <v>38132</v>
      </c>
      <c r="C75" s="67" t="s">
        <v>1</v>
      </c>
      <c r="D75" s="68">
        <v>567.4</v>
      </c>
      <c r="E75" s="67" t="s">
        <v>44</v>
      </c>
      <c r="F75" s="68">
        <v>559.8</v>
      </c>
      <c r="G75" s="67" t="s">
        <v>29</v>
      </c>
      <c r="H75" s="68">
        <v>545.8</v>
      </c>
      <c r="I75" s="67">
        <v>10</v>
      </c>
      <c r="J75" s="67">
        <v>28</v>
      </c>
      <c r="M75" s="28"/>
      <c r="N75" s="22"/>
      <c r="O75" s="29"/>
    </row>
    <row r="76" spans="2:15" ht="12.75">
      <c r="B76" s="66">
        <v>38230</v>
      </c>
      <c r="C76" s="67" t="s">
        <v>1</v>
      </c>
      <c r="D76" s="68">
        <v>553.4</v>
      </c>
      <c r="E76" s="67" t="s">
        <v>44</v>
      </c>
      <c r="F76" s="68">
        <v>552.5</v>
      </c>
      <c r="G76" s="67" t="s">
        <v>34</v>
      </c>
      <c r="H76" s="68">
        <v>519.2</v>
      </c>
      <c r="I76" s="67">
        <v>11</v>
      </c>
      <c r="J76" s="67">
        <v>29</v>
      </c>
      <c r="M76" s="28"/>
      <c r="N76" s="22"/>
      <c r="O76" s="29"/>
    </row>
    <row r="77" spans="2:15" ht="12.75">
      <c r="B77" s="66">
        <v>38244</v>
      </c>
      <c r="C77" s="67" t="s">
        <v>27</v>
      </c>
      <c r="D77" s="68">
        <v>567.8</v>
      </c>
      <c r="E77" s="67" t="s">
        <v>1</v>
      </c>
      <c r="F77" s="69">
        <v>566.8</v>
      </c>
      <c r="G77" s="67" t="s">
        <v>57</v>
      </c>
      <c r="H77" s="68">
        <v>530.4</v>
      </c>
      <c r="I77" s="67">
        <v>12</v>
      </c>
      <c r="J77" s="67">
        <v>30</v>
      </c>
      <c r="M77" s="28"/>
      <c r="N77" s="22"/>
      <c r="O77" s="29"/>
    </row>
    <row r="78" spans="2:15" ht="12.75">
      <c r="B78" s="66">
        <v>38258</v>
      </c>
      <c r="C78" s="67" t="s">
        <v>13</v>
      </c>
      <c r="D78" s="68">
        <v>565</v>
      </c>
      <c r="E78" s="67" t="s">
        <v>27</v>
      </c>
      <c r="F78" s="68">
        <v>562.8</v>
      </c>
      <c r="G78" s="67" t="s">
        <v>57</v>
      </c>
      <c r="H78" s="68">
        <v>543.1</v>
      </c>
      <c r="I78" s="67">
        <v>13</v>
      </c>
      <c r="J78" s="67">
        <v>31</v>
      </c>
      <c r="M78" s="28"/>
      <c r="N78" s="22"/>
      <c r="O78" s="29"/>
    </row>
    <row r="79" spans="2:15" ht="12.75">
      <c r="B79" s="66">
        <v>38272</v>
      </c>
      <c r="C79" s="67" t="s">
        <v>1</v>
      </c>
      <c r="D79" s="68">
        <v>563.3</v>
      </c>
      <c r="E79" s="67" t="s">
        <v>7</v>
      </c>
      <c r="F79" s="68">
        <v>561.3</v>
      </c>
      <c r="G79" s="67" t="s">
        <v>44</v>
      </c>
      <c r="H79" s="68">
        <v>545.6</v>
      </c>
      <c r="I79" s="67">
        <v>14</v>
      </c>
      <c r="J79" s="67">
        <v>32</v>
      </c>
      <c r="M79" s="28"/>
      <c r="N79" s="22"/>
      <c r="O79" s="29"/>
    </row>
    <row r="80" spans="2:15" ht="12.75">
      <c r="B80" s="66">
        <v>38286</v>
      </c>
      <c r="C80" s="67" t="s">
        <v>44</v>
      </c>
      <c r="D80" s="69">
        <v>583.1</v>
      </c>
      <c r="E80" s="67" t="s">
        <v>1</v>
      </c>
      <c r="F80" s="68">
        <v>559.2</v>
      </c>
      <c r="G80" s="67" t="s">
        <v>28</v>
      </c>
      <c r="H80" s="68">
        <v>541.8</v>
      </c>
      <c r="I80" s="67">
        <v>15</v>
      </c>
      <c r="J80" s="67">
        <v>33</v>
      </c>
      <c r="M80" s="28"/>
      <c r="N80" s="22"/>
      <c r="O80" s="29"/>
    </row>
    <row r="81" spans="2:15" ht="12.75">
      <c r="B81" s="66">
        <v>38300</v>
      </c>
      <c r="C81" s="67" t="s">
        <v>35</v>
      </c>
      <c r="D81" s="68">
        <v>566.8</v>
      </c>
      <c r="E81" s="67" t="s">
        <v>13</v>
      </c>
      <c r="F81" s="68">
        <v>558.8</v>
      </c>
      <c r="G81" s="67" t="s">
        <v>87</v>
      </c>
      <c r="H81" s="68">
        <v>542.4</v>
      </c>
      <c r="I81" s="67">
        <v>16</v>
      </c>
      <c r="J81" s="67">
        <v>34</v>
      </c>
      <c r="M81" s="28"/>
      <c r="N81" s="22"/>
      <c r="O81" s="29"/>
    </row>
    <row r="82" spans="2:15" ht="12.75">
      <c r="B82" s="66">
        <v>38314</v>
      </c>
      <c r="C82" s="67" t="s">
        <v>1</v>
      </c>
      <c r="D82" s="68">
        <v>555.3</v>
      </c>
      <c r="E82" s="67" t="s">
        <v>13</v>
      </c>
      <c r="F82" s="68">
        <v>553.8</v>
      </c>
      <c r="G82" s="67" t="s">
        <v>87</v>
      </c>
      <c r="H82" s="68">
        <v>530.5</v>
      </c>
      <c r="I82" s="67">
        <v>17</v>
      </c>
      <c r="J82" s="67">
        <v>35</v>
      </c>
      <c r="M82" s="28"/>
      <c r="N82" s="22"/>
      <c r="O82" s="29"/>
    </row>
    <row r="83" spans="2:15" ht="12.75">
      <c r="B83" s="27"/>
      <c r="C83" s="22"/>
      <c r="D83" s="29"/>
      <c r="E83" s="22"/>
      <c r="F83" s="29"/>
      <c r="G83" s="22"/>
      <c r="H83" s="29"/>
      <c r="M83" s="28"/>
      <c r="N83" s="22"/>
      <c r="O83" s="29"/>
    </row>
    <row r="84" spans="2:15" ht="12.75">
      <c r="B84" s="27"/>
      <c r="C84" s="24" t="s">
        <v>76</v>
      </c>
      <c r="D84" s="25">
        <f>SUM(D66:D83)/17</f>
        <v>562.405882352941</v>
      </c>
      <c r="E84" s="24"/>
      <c r="F84" s="25">
        <f>SUM(F66:F83)/17</f>
        <v>557.6764705882352</v>
      </c>
      <c r="G84" s="24"/>
      <c r="H84" s="25">
        <f>SUM(H66:H83)/17</f>
        <v>533.7941176470588</v>
      </c>
      <c r="M84" s="28"/>
      <c r="N84" s="22"/>
      <c r="O84" s="29"/>
    </row>
    <row r="85" spans="13:15" ht="12.75">
      <c r="M85" s="28"/>
      <c r="N85" s="22"/>
      <c r="O85" s="29"/>
    </row>
    <row r="86" spans="13:15" ht="12.75">
      <c r="M86" s="28"/>
      <c r="N86" s="22"/>
      <c r="O86" s="29"/>
    </row>
    <row r="87" spans="1:15" ht="12.75">
      <c r="A87" s="24" t="s">
        <v>64</v>
      </c>
      <c r="B87"/>
      <c r="M87" s="28"/>
      <c r="N87" s="22"/>
      <c r="O87" s="29"/>
    </row>
    <row r="88" spans="13:15" ht="12.75">
      <c r="M88" s="28"/>
      <c r="N88" s="22"/>
      <c r="O88" s="29"/>
    </row>
    <row r="89" spans="2:15" ht="12.75">
      <c r="B89" s="66">
        <v>38286</v>
      </c>
      <c r="C89" s="67" t="s">
        <v>44</v>
      </c>
      <c r="D89" s="69">
        <v>583.1</v>
      </c>
      <c r="M89" s="21"/>
      <c r="O89" s="23"/>
    </row>
    <row r="90" spans="2:9" ht="12.75">
      <c r="B90" s="66">
        <v>38104</v>
      </c>
      <c r="C90" s="67" t="s">
        <v>1</v>
      </c>
      <c r="D90" s="68">
        <v>568.3</v>
      </c>
      <c r="I90" s="24"/>
    </row>
    <row r="91" spans="2:4" ht="12.75">
      <c r="B91" s="66">
        <v>38244</v>
      </c>
      <c r="C91" s="67" t="s">
        <v>27</v>
      </c>
      <c r="D91" s="68">
        <v>567.8</v>
      </c>
    </row>
    <row r="92" spans="2:6" ht="12.75">
      <c r="B92" s="66">
        <v>38132</v>
      </c>
      <c r="C92" s="67" t="s">
        <v>1</v>
      </c>
      <c r="D92" s="68">
        <v>567.4</v>
      </c>
      <c r="E92" s="24" t="s">
        <v>108</v>
      </c>
      <c r="F92" s="25"/>
    </row>
    <row r="93" spans="2:6" ht="12.75">
      <c r="B93" s="66">
        <v>38300</v>
      </c>
      <c r="C93" s="67" t="s">
        <v>35</v>
      </c>
      <c r="D93" s="68">
        <v>566.8</v>
      </c>
      <c r="F93"/>
    </row>
    <row r="94" spans="1:6" ht="12.75">
      <c r="A94" s="24"/>
      <c r="B94" s="66">
        <v>38258</v>
      </c>
      <c r="C94" s="67" t="s">
        <v>13</v>
      </c>
      <c r="D94" s="68">
        <v>565</v>
      </c>
      <c r="F94" s="24"/>
    </row>
    <row r="95" spans="2:4" ht="12.75">
      <c r="B95" s="66">
        <v>38118</v>
      </c>
      <c r="C95" s="67" t="s">
        <v>1</v>
      </c>
      <c r="D95" s="68">
        <v>564.1</v>
      </c>
    </row>
    <row r="96" spans="2:6" ht="12.75">
      <c r="B96" s="66">
        <v>38034</v>
      </c>
      <c r="C96" s="67" t="s">
        <v>13</v>
      </c>
      <c r="D96" s="68">
        <v>563.6</v>
      </c>
      <c r="F96" s="31"/>
    </row>
    <row r="97" spans="2:6" ht="12.75">
      <c r="B97" s="66">
        <v>38272</v>
      </c>
      <c r="C97" s="67" t="s">
        <v>1</v>
      </c>
      <c r="D97" s="68">
        <v>563.3</v>
      </c>
      <c r="F97" s="31"/>
    </row>
    <row r="98" spans="2:6" ht="12.75">
      <c r="B98" s="66">
        <v>38048</v>
      </c>
      <c r="C98" s="67" t="s">
        <v>1</v>
      </c>
      <c r="D98" s="68">
        <v>561.8</v>
      </c>
      <c r="F98" s="31"/>
    </row>
    <row r="99" spans="2:6" ht="12.75">
      <c r="B99" s="66">
        <v>38090</v>
      </c>
      <c r="C99" s="67" t="s">
        <v>1</v>
      </c>
      <c r="D99" s="68">
        <v>558.8</v>
      </c>
      <c r="F99" s="31"/>
    </row>
    <row r="100" spans="2:6" ht="12.75">
      <c r="B100" s="66">
        <v>38020</v>
      </c>
      <c r="C100" s="67" t="s">
        <v>1</v>
      </c>
      <c r="D100" s="68">
        <v>557.4</v>
      </c>
      <c r="F100" s="31"/>
    </row>
    <row r="101" spans="2:6" ht="12.75">
      <c r="B101" s="66">
        <v>38062</v>
      </c>
      <c r="C101" s="67" t="s">
        <v>13</v>
      </c>
      <c r="D101" s="68">
        <v>555.9</v>
      </c>
      <c r="F101" s="31"/>
    </row>
    <row r="102" spans="2:6" ht="12.75">
      <c r="B102" s="66">
        <v>38314</v>
      </c>
      <c r="C102" s="67" t="s">
        <v>1</v>
      </c>
      <c r="D102" s="68">
        <v>555.3</v>
      </c>
      <c r="F102" s="31"/>
    </row>
    <row r="103" spans="2:6" ht="12.75">
      <c r="B103" s="66">
        <v>38076</v>
      </c>
      <c r="C103" s="67" t="s">
        <v>13</v>
      </c>
      <c r="D103" s="68">
        <v>555.1</v>
      </c>
      <c r="F103" s="31"/>
    </row>
    <row r="104" spans="2:6" ht="12.75">
      <c r="B104" s="66">
        <v>38006</v>
      </c>
      <c r="C104" s="67" t="s">
        <v>1</v>
      </c>
      <c r="D104" s="68">
        <v>553.8</v>
      </c>
      <c r="F104" s="31"/>
    </row>
    <row r="105" spans="2:6" ht="12.75">
      <c r="B105" s="66">
        <v>38230</v>
      </c>
      <c r="C105" s="67" t="s">
        <v>1</v>
      </c>
      <c r="D105" s="68">
        <v>553.4</v>
      </c>
      <c r="F105" s="31"/>
    </row>
    <row r="106" spans="2:6" ht="12.75">
      <c r="B106" s="27">
        <v>37915</v>
      </c>
      <c r="C106" s="22" t="s">
        <v>28</v>
      </c>
      <c r="D106" s="29">
        <v>550.8</v>
      </c>
      <c r="F106" s="31"/>
    </row>
    <row r="107" spans="2:6" ht="12.75">
      <c r="B107" s="27">
        <v>37747</v>
      </c>
      <c r="C107" s="22" t="s">
        <v>35</v>
      </c>
      <c r="D107" s="29">
        <v>544.8</v>
      </c>
      <c r="F107" s="31"/>
    </row>
    <row r="108" spans="2:6" ht="12.75">
      <c r="B108" s="27">
        <v>37929</v>
      </c>
      <c r="C108" s="22" t="s">
        <v>13</v>
      </c>
      <c r="D108" s="29">
        <v>544.8</v>
      </c>
      <c r="F108" s="31"/>
    </row>
    <row r="109" spans="2:6" ht="12.75">
      <c r="B109" s="27">
        <v>37873</v>
      </c>
      <c r="C109" s="22" t="s">
        <v>1</v>
      </c>
      <c r="D109" s="29">
        <v>543.8</v>
      </c>
      <c r="F109" s="31"/>
    </row>
    <row r="110" spans="2:6" ht="12.75">
      <c r="B110" s="27">
        <v>37719</v>
      </c>
      <c r="C110" s="22" t="s">
        <v>35</v>
      </c>
      <c r="D110" s="29">
        <v>543</v>
      </c>
      <c r="F110" s="31"/>
    </row>
    <row r="111" spans="2:6" ht="12.75">
      <c r="B111" s="27">
        <v>37901</v>
      </c>
      <c r="C111" s="22" t="s">
        <v>1</v>
      </c>
      <c r="D111" s="29">
        <v>541.3</v>
      </c>
      <c r="F111" s="31"/>
    </row>
    <row r="112" spans="2:6" ht="12.75">
      <c r="B112" s="27">
        <v>37775</v>
      </c>
      <c r="C112" s="22" t="s">
        <v>1</v>
      </c>
      <c r="D112" s="29">
        <v>540.3</v>
      </c>
      <c r="F112" s="31"/>
    </row>
    <row r="113" spans="2:6" ht="12.75">
      <c r="B113" s="27">
        <v>37887</v>
      </c>
      <c r="C113" s="22" t="s">
        <v>13</v>
      </c>
      <c r="D113" s="29">
        <v>536.4</v>
      </c>
      <c r="F113" s="31"/>
    </row>
    <row r="114" spans="2:6" ht="12.75">
      <c r="B114" s="27">
        <v>37691</v>
      </c>
      <c r="C114" s="22" t="s">
        <v>35</v>
      </c>
      <c r="D114" s="23">
        <v>535.4</v>
      </c>
      <c r="F114" s="31"/>
    </row>
    <row r="115" spans="2:6" ht="12.75">
      <c r="B115" s="27">
        <v>37943</v>
      </c>
      <c r="C115" s="22" t="s">
        <v>28</v>
      </c>
      <c r="D115" s="29">
        <v>534.3</v>
      </c>
      <c r="F115" s="31"/>
    </row>
    <row r="116" spans="2:6" ht="12.75">
      <c r="B116" s="27">
        <v>37859</v>
      </c>
      <c r="C116" s="22" t="s">
        <v>1</v>
      </c>
      <c r="D116" s="29">
        <v>532.7</v>
      </c>
      <c r="F116" s="31"/>
    </row>
    <row r="117" spans="2:6" ht="12.75">
      <c r="B117" s="27">
        <v>37761</v>
      </c>
      <c r="C117" s="22" t="s">
        <v>1</v>
      </c>
      <c r="D117" s="29">
        <v>532.5</v>
      </c>
      <c r="F117" s="31"/>
    </row>
    <row r="118" spans="2:6" ht="12.75">
      <c r="B118" s="27">
        <v>37705</v>
      </c>
      <c r="C118" s="22" t="s">
        <v>1</v>
      </c>
      <c r="D118" s="23">
        <v>527.2</v>
      </c>
      <c r="F118" s="31"/>
    </row>
    <row r="119" spans="2:6" ht="12.75">
      <c r="B119" s="27">
        <v>37733</v>
      </c>
      <c r="C119" s="22" t="s">
        <v>13</v>
      </c>
      <c r="D119" s="23">
        <v>527.1</v>
      </c>
      <c r="F119" s="31"/>
    </row>
    <row r="120" spans="2:6" ht="12.75">
      <c r="B120" s="27">
        <v>37649</v>
      </c>
      <c r="C120" s="22" t="s">
        <v>35</v>
      </c>
      <c r="D120" s="23">
        <v>526</v>
      </c>
      <c r="F120" s="31"/>
    </row>
    <row r="121" spans="2:6" ht="12.75">
      <c r="B121" s="27">
        <v>37677</v>
      </c>
      <c r="C121" s="22" t="s">
        <v>2</v>
      </c>
      <c r="D121" s="23">
        <v>524.9</v>
      </c>
      <c r="F121" s="31"/>
    </row>
    <row r="122" spans="2:6" ht="12.75">
      <c r="B122" s="27">
        <v>37663</v>
      </c>
      <c r="C122" s="22" t="s">
        <v>1</v>
      </c>
      <c r="D122" s="23">
        <v>523.4</v>
      </c>
      <c r="F122" s="31"/>
    </row>
    <row r="123" spans="2:6" ht="12.75">
      <c r="B123" s="27">
        <v>37635</v>
      </c>
      <c r="C123" s="22" t="s">
        <v>13</v>
      </c>
      <c r="D123" s="25">
        <v>517</v>
      </c>
      <c r="F123" s="31"/>
    </row>
    <row r="124" ht="12.75">
      <c r="F124" s="31"/>
    </row>
    <row r="125" spans="7:9" ht="12.75">
      <c r="G125" s="21"/>
      <c r="H125"/>
      <c r="I125" s="2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7:O93"/>
  <sheetViews>
    <sheetView zoomScale="75" zoomScaleNormal="75" workbookViewId="0" topLeftCell="A1">
      <selection activeCell="M63" sqref="M63"/>
    </sheetView>
  </sheetViews>
  <sheetFormatPr defaultColWidth="9.140625" defaultRowHeight="12.75"/>
  <cols>
    <col min="1" max="1" width="13.140625" style="0" bestFit="1" customWidth="1"/>
    <col min="2" max="2" width="12.7109375" style="0" customWidth="1"/>
    <col min="3" max="3" width="20.7109375" style="0" customWidth="1"/>
    <col min="7" max="7" width="11.57421875" style="0" customWidth="1"/>
    <col min="9" max="9" width="10.28125" style="0" bestFit="1" customWidth="1"/>
    <col min="10" max="10" width="16.28125" style="0" bestFit="1" customWidth="1"/>
    <col min="11" max="11" width="8.140625" style="0" customWidth="1"/>
    <col min="13" max="13" width="16.28125" style="0" bestFit="1" customWidth="1"/>
  </cols>
  <sheetData>
    <row r="47" spans="1:9" ht="12.75">
      <c r="A47" s="24" t="s">
        <v>39</v>
      </c>
      <c r="C47" s="21"/>
      <c r="D47" s="26" t="s">
        <v>40</v>
      </c>
      <c r="E47" s="23"/>
      <c r="F47" s="24" t="s">
        <v>38</v>
      </c>
      <c r="G47" s="23"/>
      <c r="I47" s="24" t="s">
        <v>65</v>
      </c>
    </row>
    <row r="48" spans="2:6" ht="12.75">
      <c r="B48" s="21"/>
      <c r="D48" s="23"/>
      <c r="F48" s="23"/>
    </row>
    <row r="49" spans="2:15" ht="12.75">
      <c r="B49" s="28">
        <v>37635</v>
      </c>
      <c r="C49" s="40" t="s">
        <v>27</v>
      </c>
      <c r="D49" s="38">
        <v>7.248</v>
      </c>
      <c r="E49" s="40"/>
      <c r="F49" s="42">
        <v>1</v>
      </c>
      <c r="I49" s="66">
        <v>38300</v>
      </c>
      <c r="J49" s="70" t="s">
        <v>44</v>
      </c>
      <c r="K49" s="72">
        <v>6.325</v>
      </c>
      <c r="N49" s="32" t="s">
        <v>36</v>
      </c>
      <c r="O49" s="33">
        <f>SUM(D49:D66)/18</f>
        <v>6.970166666666667</v>
      </c>
    </row>
    <row r="50" spans="2:11" ht="12.75">
      <c r="B50" s="28">
        <v>37649</v>
      </c>
      <c r="C50" s="40" t="s">
        <v>29</v>
      </c>
      <c r="D50" s="38">
        <v>7.014</v>
      </c>
      <c r="E50" s="40"/>
      <c r="F50" s="42">
        <v>2</v>
      </c>
      <c r="I50" s="66">
        <v>38286</v>
      </c>
      <c r="J50" s="70" t="s">
        <v>44</v>
      </c>
      <c r="K50" s="71">
        <v>6.37</v>
      </c>
    </row>
    <row r="51" spans="2:11" ht="12.75">
      <c r="B51" s="28">
        <v>37663</v>
      </c>
      <c r="C51" s="40" t="s">
        <v>34</v>
      </c>
      <c r="D51" s="38">
        <v>7.245</v>
      </c>
      <c r="E51" s="40"/>
      <c r="F51" s="42">
        <v>3</v>
      </c>
      <c r="I51" s="66">
        <v>38132</v>
      </c>
      <c r="J51" s="70" t="s">
        <v>44</v>
      </c>
      <c r="K51" s="71">
        <v>6.46</v>
      </c>
    </row>
    <row r="52" spans="2:14" ht="12.75">
      <c r="B52" s="28">
        <v>37677</v>
      </c>
      <c r="C52" s="40" t="s">
        <v>27</v>
      </c>
      <c r="D52" s="33">
        <v>7.297</v>
      </c>
      <c r="E52" s="40"/>
      <c r="F52" s="42">
        <v>4</v>
      </c>
      <c r="I52" s="66">
        <v>38118</v>
      </c>
      <c r="J52" s="70" t="s">
        <v>44</v>
      </c>
      <c r="K52" s="71">
        <v>6.528</v>
      </c>
      <c r="N52" s="30" t="s">
        <v>45</v>
      </c>
    </row>
    <row r="53" spans="2:14" ht="12.75">
      <c r="B53" s="28">
        <v>37691</v>
      </c>
      <c r="C53" s="40" t="s">
        <v>2</v>
      </c>
      <c r="D53" s="38">
        <v>6.892</v>
      </c>
      <c r="E53" s="40"/>
      <c r="F53" s="42">
        <v>5</v>
      </c>
      <c r="I53" s="66">
        <v>38104</v>
      </c>
      <c r="J53" s="70" t="s">
        <v>44</v>
      </c>
      <c r="K53" s="71">
        <v>6.55</v>
      </c>
      <c r="M53" t="s">
        <v>44</v>
      </c>
      <c r="N53" s="21" t="s">
        <v>109</v>
      </c>
    </row>
    <row r="54" spans="2:14" ht="12.75">
      <c r="B54" s="28">
        <v>37705</v>
      </c>
      <c r="C54" s="40" t="s">
        <v>1</v>
      </c>
      <c r="D54" s="38">
        <v>6.996</v>
      </c>
      <c r="E54" s="40"/>
      <c r="F54" s="42">
        <v>6</v>
      </c>
      <c r="I54" s="66">
        <v>38244</v>
      </c>
      <c r="J54" s="70" t="s">
        <v>27</v>
      </c>
      <c r="K54" s="71">
        <v>6.565</v>
      </c>
      <c r="M54" t="s">
        <v>1</v>
      </c>
      <c r="N54" s="21" t="s">
        <v>110</v>
      </c>
    </row>
    <row r="55" spans="2:14" ht="12.75">
      <c r="B55" s="28">
        <v>37719</v>
      </c>
      <c r="C55" s="40" t="s">
        <v>27</v>
      </c>
      <c r="D55" s="38">
        <v>6.795</v>
      </c>
      <c r="E55" s="40"/>
      <c r="F55" s="42">
        <v>7</v>
      </c>
      <c r="I55" s="66">
        <v>38258</v>
      </c>
      <c r="J55" s="70" t="s">
        <v>44</v>
      </c>
      <c r="K55" s="71">
        <v>6.575</v>
      </c>
      <c r="M55" t="s">
        <v>27</v>
      </c>
      <c r="N55" s="21" t="s">
        <v>100</v>
      </c>
    </row>
    <row r="56" spans="2:14" ht="12.75">
      <c r="B56" s="28">
        <v>37733</v>
      </c>
      <c r="C56" s="40" t="s">
        <v>27</v>
      </c>
      <c r="D56" s="38">
        <v>6.926</v>
      </c>
      <c r="E56" s="40"/>
      <c r="F56" s="42">
        <v>8</v>
      </c>
      <c r="I56" s="66">
        <v>38272</v>
      </c>
      <c r="J56" s="70" t="s">
        <v>1</v>
      </c>
      <c r="K56" s="71">
        <v>6.59</v>
      </c>
      <c r="M56" t="s">
        <v>29</v>
      </c>
      <c r="N56" s="21" t="s">
        <v>59</v>
      </c>
    </row>
    <row r="57" spans="2:14" ht="12.75">
      <c r="B57" s="28">
        <v>37747</v>
      </c>
      <c r="C57" s="40" t="s">
        <v>1</v>
      </c>
      <c r="D57" s="38">
        <v>6.968</v>
      </c>
      <c r="E57" s="40"/>
      <c r="F57" s="42">
        <v>9</v>
      </c>
      <c r="I57" s="66">
        <v>38090</v>
      </c>
      <c r="J57" s="70" t="s">
        <v>44</v>
      </c>
      <c r="K57" s="71">
        <v>6.618</v>
      </c>
      <c r="M57" t="s">
        <v>2</v>
      </c>
      <c r="N57" s="21" t="s">
        <v>47</v>
      </c>
    </row>
    <row r="58" spans="2:14" ht="12.75">
      <c r="B58" s="28">
        <v>37761</v>
      </c>
      <c r="C58" s="40" t="s">
        <v>29</v>
      </c>
      <c r="D58" s="38">
        <v>6.981</v>
      </c>
      <c r="E58" s="40"/>
      <c r="F58" s="42">
        <v>10</v>
      </c>
      <c r="I58" s="66">
        <v>38314</v>
      </c>
      <c r="J58" s="70" t="s">
        <v>1</v>
      </c>
      <c r="K58" s="71">
        <v>6.623</v>
      </c>
      <c r="M58" t="s">
        <v>34</v>
      </c>
      <c r="N58" s="21" t="s">
        <v>47</v>
      </c>
    </row>
    <row r="59" spans="2:14" ht="12.75">
      <c r="B59" s="28">
        <v>37775</v>
      </c>
      <c r="C59" s="40" t="s">
        <v>1</v>
      </c>
      <c r="D59" s="38">
        <v>6.94</v>
      </c>
      <c r="E59" s="40"/>
      <c r="F59" s="42">
        <v>11</v>
      </c>
      <c r="I59" s="66">
        <v>38048</v>
      </c>
      <c r="J59" s="70" t="s">
        <v>44</v>
      </c>
      <c r="K59" s="71">
        <v>6.631</v>
      </c>
      <c r="M59" s="47" t="s">
        <v>28</v>
      </c>
      <c r="N59" s="21" t="s">
        <v>47</v>
      </c>
    </row>
    <row r="60" spans="2:11" ht="12.75">
      <c r="B60" s="28">
        <v>37859</v>
      </c>
      <c r="C60" s="40" t="s">
        <v>1</v>
      </c>
      <c r="D60" s="38">
        <v>7.01</v>
      </c>
      <c r="E60" s="40"/>
      <c r="F60" s="42">
        <v>12</v>
      </c>
      <c r="I60" s="66">
        <v>38020</v>
      </c>
      <c r="J60" s="70" t="s">
        <v>44</v>
      </c>
      <c r="K60" s="71">
        <v>6.658</v>
      </c>
    </row>
    <row r="61" spans="2:11" ht="12.75">
      <c r="B61" s="28">
        <v>37873</v>
      </c>
      <c r="C61" s="40" t="s">
        <v>44</v>
      </c>
      <c r="D61" s="38">
        <v>6.898</v>
      </c>
      <c r="E61" s="40"/>
      <c r="F61" s="42">
        <v>13</v>
      </c>
      <c r="I61" s="66">
        <v>38006</v>
      </c>
      <c r="J61" s="70" t="s">
        <v>44</v>
      </c>
      <c r="K61" s="71">
        <v>6.659</v>
      </c>
    </row>
    <row r="62" spans="2:11" ht="12.75">
      <c r="B62" s="28">
        <v>37887</v>
      </c>
      <c r="C62" s="40" t="s">
        <v>1</v>
      </c>
      <c r="D62" s="38">
        <v>6.91</v>
      </c>
      <c r="E62" s="40"/>
      <c r="F62" s="42">
        <v>14</v>
      </c>
      <c r="I62" s="66">
        <v>38230</v>
      </c>
      <c r="J62" s="70" t="s">
        <v>44</v>
      </c>
      <c r="K62" s="71">
        <v>6.687</v>
      </c>
    </row>
    <row r="63" spans="2:11" ht="12.75">
      <c r="B63" s="28">
        <v>37901</v>
      </c>
      <c r="C63" s="40" t="s">
        <v>1</v>
      </c>
      <c r="D63" s="38">
        <v>6.826</v>
      </c>
      <c r="E63" s="40"/>
      <c r="F63" s="42">
        <v>15</v>
      </c>
      <c r="I63" s="66">
        <v>38034</v>
      </c>
      <c r="J63" s="70" t="s">
        <v>1</v>
      </c>
      <c r="K63" s="71">
        <v>6.712</v>
      </c>
    </row>
    <row r="64" spans="2:11" ht="12.75">
      <c r="B64" s="28">
        <v>37915</v>
      </c>
      <c r="C64" s="40" t="s">
        <v>1</v>
      </c>
      <c r="D64" s="38">
        <v>6.714</v>
      </c>
      <c r="E64" s="40"/>
      <c r="F64" s="42">
        <v>16</v>
      </c>
      <c r="I64" s="28">
        <v>37915</v>
      </c>
      <c r="J64" s="40" t="s">
        <v>1</v>
      </c>
      <c r="K64" s="38">
        <v>6.714</v>
      </c>
    </row>
    <row r="65" spans="2:11" ht="12.75">
      <c r="B65" s="28">
        <v>37929</v>
      </c>
      <c r="C65" s="40" t="s">
        <v>29</v>
      </c>
      <c r="D65" s="38">
        <v>6.813</v>
      </c>
      <c r="E65" s="40"/>
      <c r="F65" s="42">
        <v>17</v>
      </c>
      <c r="I65" s="66">
        <v>38076</v>
      </c>
      <c r="J65" s="70" t="s">
        <v>44</v>
      </c>
      <c r="K65" s="71">
        <v>6.756</v>
      </c>
    </row>
    <row r="66" spans="2:11" ht="12.75">
      <c r="B66" s="28">
        <v>37943</v>
      </c>
      <c r="C66" s="40" t="s">
        <v>27</v>
      </c>
      <c r="D66" s="38">
        <v>6.99</v>
      </c>
      <c r="E66" s="40"/>
      <c r="F66" s="42">
        <v>18</v>
      </c>
      <c r="I66" s="28">
        <v>37719</v>
      </c>
      <c r="J66" s="40" t="s">
        <v>27</v>
      </c>
      <c r="K66" s="38">
        <v>6.795</v>
      </c>
    </row>
    <row r="67" spans="1:11" ht="12.75">
      <c r="A67" s="66"/>
      <c r="B67" s="66">
        <v>38006</v>
      </c>
      <c r="C67" s="70" t="s">
        <v>44</v>
      </c>
      <c r="D67" s="71">
        <v>6.659</v>
      </c>
      <c r="E67" s="70">
        <v>1</v>
      </c>
      <c r="F67" s="70">
        <v>19</v>
      </c>
      <c r="I67" s="66">
        <v>38062</v>
      </c>
      <c r="J67" s="70" t="s">
        <v>28</v>
      </c>
      <c r="K67" s="71">
        <v>6.797</v>
      </c>
    </row>
    <row r="68" spans="1:11" ht="12.75">
      <c r="A68" s="66"/>
      <c r="B68" s="66">
        <v>38020</v>
      </c>
      <c r="C68" s="70" t="s">
        <v>44</v>
      </c>
      <c r="D68" s="71">
        <v>6.658</v>
      </c>
      <c r="E68" s="70">
        <v>2</v>
      </c>
      <c r="F68" s="70">
        <v>20</v>
      </c>
      <c r="I68" s="28">
        <v>37929</v>
      </c>
      <c r="J68" s="40" t="s">
        <v>29</v>
      </c>
      <c r="K68" s="38">
        <v>6.813</v>
      </c>
    </row>
    <row r="69" spans="1:11" ht="12.75">
      <c r="A69" s="66"/>
      <c r="B69" s="66">
        <v>38034</v>
      </c>
      <c r="C69" s="70" t="s">
        <v>1</v>
      </c>
      <c r="D69" s="71">
        <v>6.712</v>
      </c>
      <c r="E69" s="70">
        <v>3</v>
      </c>
      <c r="F69" s="70">
        <v>21</v>
      </c>
      <c r="I69" s="28">
        <v>37901</v>
      </c>
      <c r="J69" s="40" t="s">
        <v>1</v>
      </c>
      <c r="K69" s="38">
        <v>6.826</v>
      </c>
    </row>
    <row r="70" spans="1:11" ht="12.75">
      <c r="A70" s="66"/>
      <c r="B70" s="66">
        <v>38048</v>
      </c>
      <c r="C70" s="70" t="s">
        <v>44</v>
      </c>
      <c r="D70" s="71">
        <v>6.631</v>
      </c>
      <c r="E70" s="70">
        <v>4</v>
      </c>
      <c r="F70" s="70">
        <v>22</v>
      </c>
      <c r="I70" s="28">
        <v>37691</v>
      </c>
      <c r="J70" s="40" t="s">
        <v>2</v>
      </c>
      <c r="K70" s="38">
        <v>6.892</v>
      </c>
    </row>
    <row r="71" spans="1:11" ht="12.75">
      <c r="A71" s="66"/>
      <c r="B71" s="66">
        <v>38062</v>
      </c>
      <c r="C71" s="70" t="s">
        <v>28</v>
      </c>
      <c r="D71" s="71">
        <v>6.797</v>
      </c>
      <c r="E71" s="70">
        <v>5</v>
      </c>
      <c r="F71" s="70">
        <v>23</v>
      </c>
      <c r="I71" s="28">
        <v>37873</v>
      </c>
      <c r="J71" s="40" t="s">
        <v>44</v>
      </c>
      <c r="K71" s="38">
        <v>6.898</v>
      </c>
    </row>
    <row r="72" spans="1:11" ht="12.75">
      <c r="A72" s="66"/>
      <c r="B72" s="66">
        <v>38076</v>
      </c>
      <c r="C72" s="70" t="s">
        <v>44</v>
      </c>
      <c r="D72" s="71">
        <v>6.756</v>
      </c>
      <c r="E72" s="70">
        <v>6</v>
      </c>
      <c r="F72" s="70">
        <v>24</v>
      </c>
      <c r="I72" s="28">
        <v>37887</v>
      </c>
      <c r="J72" s="40" t="s">
        <v>1</v>
      </c>
      <c r="K72" s="38">
        <v>6.91</v>
      </c>
    </row>
    <row r="73" spans="1:11" ht="12.75">
      <c r="A73" s="66"/>
      <c r="B73" s="66">
        <v>38090</v>
      </c>
      <c r="C73" s="70" t="s">
        <v>44</v>
      </c>
      <c r="D73" s="71">
        <v>6.618</v>
      </c>
      <c r="E73" s="70">
        <v>7</v>
      </c>
      <c r="F73" s="70">
        <v>25</v>
      </c>
      <c r="I73" s="28">
        <v>37733</v>
      </c>
      <c r="J73" s="40" t="s">
        <v>27</v>
      </c>
      <c r="K73" s="38">
        <v>6.926</v>
      </c>
    </row>
    <row r="74" spans="1:11" ht="12.75">
      <c r="A74" s="66"/>
      <c r="B74" s="66">
        <v>38104</v>
      </c>
      <c r="C74" s="70" t="s">
        <v>44</v>
      </c>
      <c r="D74" s="71">
        <v>6.55</v>
      </c>
      <c r="E74" s="70">
        <v>8</v>
      </c>
      <c r="F74" s="70">
        <v>26</v>
      </c>
      <c r="I74" s="28">
        <v>37775</v>
      </c>
      <c r="J74" s="40" t="s">
        <v>1</v>
      </c>
      <c r="K74" s="38">
        <v>6.94</v>
      </c>
    </row>
    <row r="75" spans="1:11" ht="12.75">
      <c r="A75" s="66"/>
      <c r="B75" s="66">
        <v>38118</v>
      </c>
      <c r="C75" s="70" t="s">
        <v>44</v>
      </c>
      <c r="D75" s="71">
        <v>6.528</v>
      </c>
      <c r="E75" s="70">
        <v>9</v>
      </c>
      <c r="F75" s="70">
        <v>27</v>
      </c>
      <c r="I75" s="28">
        <v>37747</v>
      </c>
      <c r="J75" s="40" t="s">
        <v>1</v>
      </c>
      <c r="K75" s="38">
        <v>6.968</v>
      </c>
    </row>
    <row r="76" spans="1:11" ht="12.75">
      <c r="A76" s="66"/>
      <c r="B76" s="66">
        <v>38132</v>
      </c>
      <c r="C76" s="70" t="s">
        <v>44</v>
      </c>
      <c r="D76" s="71">
        <v>6.46</v>
      </c>
      <c r="E76" s="70">
        <v>10</v>
      </c>
      <c r="F76" s="70">
        <v>28</v>
      </c>
      <c r="I76" s="28">
        <v>37761</v>
      </c>
      <c r="J76" s="40" t="s">
        <v>29</v>
      </c>
      <c r="K76" s="38">
        <v>6.981</v>
      </c>
    </row>
    <row r="77" spans="1:11" ht="12.75">
      <c r="A77" s="66"/>
      <c r="B77" s="66">
        <v>38230</v>
      </c>
      <c r="C77" s="70" t="s">
        <v>44</v>
      </c>
      <c r="D77" s="71">
        <v>6.687</v>
      </c>
      <c r="E77" s="70">
        <v>11</v>
      </c>
      <c r="F77" s="70">
        <v>28</v>
      </c>
      <c r="I77" s="28">
        <v>37943</v>
      </c>
      <c r="J77" s="40" t="s">
        <v>27</v>
      </c>
      <c r="K77" s="38">
        <v>6.99</v>
      </c>
    </row>
    <row r="78" spans="1:11" ht="12.75">
      <c r="A78" s="66"/>
      <c r="B78" s="66">
        <v>38244</v>
      </c>
      <c r="C78" s="70" t="s">
        <v>27</v>
      </c>
      <c r="D78" s="71">
        <v>6.565</v>
      </c>
      <c r="E78" s="70">
        <v>12</v>
      </c>
      <c r="F78" s="70">
        <v>29</v>
      </c>
      <c r="I78" s="28">
        <v>37705</v>
      </c>
      <c r="J78" s="40" t="s">
        <v>1</v>
      </c>
      <c r="K78" s="38">
        <v>6.996</v>
      </c>
    </row>
    <row r="79" spans="1:11" ht="12.75">
      <c r="A79" s="66"/>
      <c r="B79" s="66">
        <v>38258</v>
      </c>
      <c r="C79" s="70" t="s">
        <v>44</v>
      </c>
      <c r="D79" s="71">
        <v>6.575</v>
      </c>
      <c r="E79" s="70">
        <v>13</v>
      </c>
      <c r="F79" s="70">
        <v>30</v>
      </c>
      <c r="I79" s="28">
        <v>37859</v>
      </c>
      <c r="J79" s="40" t="s">
        <v>1</v>
      </c>
      <c r="K79" s="38">
        <v>7.01</v>
      </c>
    </row>
    <row r="80" spans="1:11" ht="12.75">
      <c r="A80" s="66"/>
      <c r="B80" s="66">
        <v>38272</v>
      </c>
      <c r="C80" s="70" t="s">
        <v>1</v>
      </c>
      <c r="D80" s="71">
        <v>6.59</v>
      </c>
      <c r="E80" s="70">
        <v>14</v>
      </c>
      <c r="F80" s="70">
        <v>31</v>
      </c>
      <c r="I80" s="28">
        <v>37649</v>
      </c>
      <c r="J80" s="40" t="s">
        <v>29</v>
      </c>
      <c r="K80" s="38">
        <v>7.014</v>
      </c>
    </row>
    <row r="81" spans="1:11" ht="12.75">
      <c r="A81" s="66"/>
      <c r="B81" s="66">
        <v>38286</v>
      </c>
      <c r="C81" s="70" t="s">
        <v>44</v>
      </c>
      <c r="D81" s="71">
        <v>6.37</v>
      </c>
      <c r="E81" s="70">
        <v>15</v>
      </c>
      <c r="F81" s="70">
        <v>32</v>
      </c>
      <c r="I81" s="28">
        <v>37663</v>
      </c>
      <c r="J81" s="40" t="s">
        <v>34</v>
      </c>
      <c r="K81" s="38">
        <v>7.245</v>
      </c>
    </row>
    <row r="82" spans="1:11" ht="12.75">
      <c r="A82" s="66"/>
      <c r="B82" s="66">
        <v>38300</v>
      </c>
      <c r="C82" s="70" t="s">
        <v>44</v>
      </c>
      <c r="D82" s="72">
        <v>6.325</v>
      </c>
      <c r="E82" s="70">
        <v>16</v>
      </c>
      <c r="F82" s="70">
        <v>33</v>
      </c>
      <c r="I82" s="28">
        <v>37635</v>
      </c>
      <c r="J82" s="40" t="s">
        <v>27</v>
      </c>
      <c r="K82" s="38">
        <v>7.248</v>
      </c>
    </row>
    <row r="83" spans="1:11" ht="12.75">
      <c r="A83" s="66"/>
      <c r="B83" s="66">
        <v>38314</v>
      </c>
      <c r="C83" s="70" t="s">
        <v>1</v>
      </c>
      <c r="D83" s="71">
        <v>6.623</v>
      </c>
      <c r="E83" s="70">
        <v>17</v>
      </c>
      <c r="F83" s="70">
        <v>34</v>
      </c>
      <c r="I83" s="28">
        <v>37677</v>
      </c>
      <c r="J83" s="40" t="s">
        <v>27</v>
      </c>
      <c r="K83" s="33">
        <v>7.297</v>
      </c>
    </row>
    <row r="84" spans="1:11" ht="12.75">
      <c r="A84" s="66"/>
      <c r="B84" s="21"/>
      <c r="D84" s="50"/>
      <c r="I84" s="28"/>
      <c r="K84" s="30"/>
    </row>
    <row r="85" spans="2:11" ht="12.75">
      <c r="B85" s="21"/>
      <c r="C85" s="26" t="s">
        <v>76</v>
      </c>
      <c r="D85" s="33">
        <f>SUM(D67:D84)/17</f>
        <v>6.594352941176472</v>
      </c>
      <c r="I85" s="28"/>
      <c r="K85" s="38"/>
    </row>
    <row r="86" spans="2:6" ht="12.75">
      <c r="B86" s="21"/>
      <c r="D86" s="30"/>
      <c r="F86" s="31"/>
    </row>
    <row r="87" spans="2:6" ht="12.75">
      <c r="B87" s="21"/>
      <c r="D87" s="50"/>
      <c r="F87" s="31"/>
    </row>
    <row r="88" spans="2:8" ht="12.75">
      <c r="B88" s="21"/>
      <c r="D88" s="30"/>
      <c r="F88" s="21" t="s">
        <v>106</v>
      </c>
      <c r="G88" s="21" t="s">
        <v>90</v>
      </c>
      <c r="H88" s="21" t="s">
        <v>91</v>
      </c>
    </row>
    <row r="89" spans="2:4" ht="12.75">
      <c r="B89" s="21"/>
      <c r="D89" s="50"/>
    </row>
    <row r="90" ht="12.75">
      <c r="B90" s="21"/>
    </row>
    <row r="91" ht="12.75">
      <c r="B91" s="21"/>
    </row>
    <row r="92" ht="12.75">
      <c r="B92" s="21"/>
    </row>
    <row r="93" ht="12.75">
      <c r="B93" s="2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6:V53"/>
  <sheetViews>
    <sheetView zoomScale="75" zoomScaleNormal="75" workbookViewId="0" topLeftCell="A1">
      <selection activeCell="K50" sqref="K50"/>
    </sheetView>
  </sheetViews>
  <sheetFormatPr defaultColWidth="9.140625" defaultRowHeight="12.75"/>
  <cols>
    <col min="2" max="2" width="14.7109375" style="0" customWidth="1"/>
    <col min="3" max="3" width="17.421875" style="0" customWidth="1"/>
    <col min="4" max="4" width="9.140625" style="23" customWidth="1"/>
    <col min="5" max="5" width="15.00390625" style="0" customWidth="1"/>
    <col min="6" max="6" width="9.140625" style="23" customWidth="1"/>
    <col min="7" max="7" width="16.28125" style="0" bestFit="1" customWidth="1"/>
    <col min="8" max="8" width="9.140625" style="23" customWidth="1"/>
    <col min="10" max="10" width="9.140625" style="21" customWidth="1"/>
    <col min="13" max="13" width="10.140625" style="0" bestFit="1" customWidth="1"/>
  </cols>
  <sheetData>
    <row r="46" spans="1:7" ht="12.75">
      <c r="A46" s="24" t="s">
        <v>33</v>
      </c>
      <c r="B46" s="26"/>
      <c r="C46" s="24"/>
      <c r="D46" s="25"/>
      <c r="E46" s="24"/>
      <c r="F46" s="25"/>
      <c r="G46" s="24"/>
    </row>
    <row r="47" spans="1:10" ht="12.75">
      <c r="A47" s="24"/>
      <c r="B47" s="26"/>
      <c r="C47" s="24" t="s">
        <v>30</v>
      </c>
      <c r="D47" s="25"/>
      <c r="E47" s="24" t="s">
        <v>31</v>
      </c>
      <c r="F47" s="25"/>
      <c r="G47" s="24" t="s">
        <v>32</v>
      </c>
      <c r="H47" s="25"/>
      <c r="I47" s="24"/>
      <c r="J47" s="26" t="s">
        <v>38</v>
      </c>
    </row>
    <row r="48" spans="2:10" ht="12.75">
      <c r="B48" s="28">
        <v>37662</v>
      </c>
      <c r="C48" t="s">
        <v>22</v>
      </c>
      <c r="D48" s="23">
        <v>303.2</v>
      </c>
      <c r="E48" t="s">
        <v>2</v>
      </c>
      <c r="F48" s="23">
        <v>268</v>
      </c>
      <c r="G48" t="s">
        <v>7</v>
      </c>
      <c r="H48" s="23">
        <v>194</v>
      </c>
      <c r="J48" s="21">
        <v>1</v>
      </c>
    </row>
    <row r="49" spans="2:10" ht="12.75">
      <c r="B49" s="28">
        <v>37718</v>
      </c>
      <c r="C49" t="s">
        <v>21</v>
      </c>
      <c r="D49" s="23">
        <v>323.2</v>
      </c>
      <c r="E49" t="s">
        <v>22</v>
      </c>
      <c r="F49" s="23">
        <v>321</v>
      </c>
      <c r="G49" t="s">
        <v>1</v>
      </c>
      <c r="H49" s="25">
        <v>283.7</v>
      </c>
      <c r="J49" s="21">
        <v>2</v>
      </c>
    </row>
    <row r="50" spans="2:10" ht="12.75">
      <c r="B50" s="27">
        <v>37746</v>
      </c>
      <c r="C50" t="s">
        <v>2</v>
      </c>
      <c r="D50" s="29">
        <v>331.8</v>
      </c>
      <c r="E50" t="s">
        <v>22</v>
      </c>
      <c r="F50" s="29">
        <v>324.8</v>
      </c>
      <c r="G50" t="s">
        <v>17</v>
      </c>
      <c r="H50" s="23">
        <v>233.2</v>
      </c>
      <c r="J50" s="21">
        <v>3</v>
      </c>
    </row>
    <row r="51" spans="2:10" ht="12.75">
      <c r="B51" s="27">
        <v>37872</v>
      </c>
      <c r="C51" t="s">
        <v>5</v>
      </c>
      <c r="D51" s="23">
        <v>323.8</v>
      </c>
      <c r="E51" t="s">
        <v>22</v>
      </c>
      <c r="F51" s="23">
        <v>313.3</v>
      </c>
      <c r="G51" t="s">
        <v>1</v>
      </c>
      <c r="H51" s="23">
        <v>217.8</v>
      </c>
      <c r="J51" s="21">
        <v>4</v>
      </c>
    </row>
    <row r="52" spans="2:22" ht="12.75">
      <c r="B52" s="27">
        <v>38005</v>
      </c>
      <c r="C52" t="s">
        <v>2</v>
      </c>
      <c r="D52" s="23">
        <v>303.1</v>
      </c>
      <c r="E52" t="s">
        <v>22</v>
      </c>
      <c r="F52" s="23">
        <v>302.8</v>
      </c>
      <c r="G52" t="s">
        <v>70</v>
      </c>
      <c r="H52" s="23">
        <v>269.8</v>
      </c>
      <c r="J52" s="21">
        <v>7</v>
      </c>
      <c r="M52" s="27">
        <v>37900</v>
      </c>
      <c r="N52" t="s">
        <v>5</v>
      </c>
      <c r="O52" s="23"/>
      <c r="P52" t="s">
        <v>22</v>
      </c>
      <c r="Q52" s="23"/>
      <c r="R52" t="s">
        <v>50</v>
      </c>
      <c r="S52" s="23"/>
      <c r="U52" s="21">
        <v>5</v>
      </c>
      <c r="V52" t="s">
        <v>51</v>
      </c>
    </row>
    <row r="53" spans="2:22" ht="12.75">
      <c r="B53" s="27">
        <v>38033</v>
      </c>
      <c r="C53" t="s">
        <v>22</v>
      </c>
      <c r="D53" s="25">
        <v>370.2</v>
      </c>
      <c r="E53" t="s">
        <v>2</v>
      </c>
      <c r="F53" s="25">
        <v>250</v>
      </c>
      <c r="G53" t="s">
        <v>75</v>
      </c>
      <c r="J53" s="21">
        <v>8</v>
      </c>
      <c r="M53" s="27">
        <v>37942</v>
      </c>
      <c r="N53" t="s">
        <v>2</v>
      </c>
      <c r="O53" s="23"/>
      <c r="P53" t="s">
        <v>5</v>
      </c>
      <c r="Q53" s="23"/>
      <c r="R53" t="s">
        <v>1</v>
      </c>
      <c r="S53" s="23"/>
      <c r="U53" s="21">
        <v>6</v>
      </c>
      <c r="V53" t="s">
        <v>67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7:J58"/>
  <sheetViews>
    <sheetView zoomScale="75" zoomScaleNormal="75" workbookViewId="0" topLeftCell="A1">
      <selection activeCell="G50" sqref="G50"/>
    </sheetView>
  </sheetViews>
  <sheetFormatPr defaultColWidth="9.140625" defaultRowHeight="12.75"/>
  <cols>
    <col min="2" max="2" width="13.140625" style="0" bestFit="1" customWidth="1"/>
    <col min="3" max="3" width="27.28125" style="0" bestFit="1" customWidth="1"/>
    <col min="4" max="4" width="11.00390625" style="0" customWidth="1"/>
    <col min="9" max="9" width="9.8515625" style="0" customWidth="1"/>
  </cols>
  <sheetData>
    <row r="47" spans="3:6" ht="12.75">
      <c r="C47" s="37" t="s">
        <v>39</v>
      </c>
      <c r="D47" s="26" t="s">
        <v>40</v>
      </c>
      <c r="E47" s="23"/>
      <c r="F47" s="24" t="s">
        <v>38</v>
      </c>
    </row>
    <row r="48" spans="2:6" ht="12.75">
      <c r="B48" s="21"/>
      <c r="D48" s="23"/>
      <c r="F48" s="23"/>
    </row>
    <row r="49" spans="2:6" ht="12.75">
      <c r="B49" s="28">
        <v>37662</v>
      </c>
      <c r="C49" t="s">
        <v>21</v>
      </c>
      <c r="D49" s="38">
        <v>2.372</v>
      </c>
      <c r="F49" s="31">
        <v>1</v>
      </c>
    </row>
    <row r="50" spans="2:6" ht="12.75">
      <c r="B50" s="28">
        <v>37718</v>
      </c>
      <c r="C50" t="s">
        <v>21</v>
      </c>
      <c r="D50" s="30">
        <v>2.386</v>
      </c>
      <c r="F50" s="31">
        <v>2</v>
      </c>
    </row>
    <row r="51" spans="2:10" ht="12.75">
      <c r="B51" s="27">
        <v>37746</v>
      </c>
      <c r="C51" t="s">
        <v>21</v>
      </c>
      <c r="D51" s="21">
        <v>2.552</v>
      </c>
      <c r="F51" s="21">
        <v>3</v>
      </c>
      <c r="H51" t="s">
        <v>92</v>
      </c>
      <c r="I51" t="s">
        <v>93</v>
      </c>
      <c r="J51" t="s">
        <v>94</v>
      </c>
    </row>
    <row r="52" spans="2:6" ht="12.75">
      <c r="B52" s="27">
        <v>37872</v>
      </c>
      <c r="C52" t="s">
        <v>22</v>
      </c>
      <c r="D52" s="21">
        <v>2.484</v>
      </c>
      <c r="F52" s="21">
        <v>4</v>
      </c>
    </row>
    <row r="53" spans="2:10" ht="12.75">
      <c r="B53" s="27">
        <v>37900</v>
      </c>
      <c r="C53" t="s">
        <v>5</v>
      </c>
      <c r="D53" s="21">
        <v>2.429</v>
      </c>
      <c r="F53" s="21">
        <v>5</v>
      </c>
      <c r="H53" t="s">
        <v>95</v>
      </c>
      <c r="I53" t="s">
        <v>96</v>
      </c>
      <c r="J53" t="s">
        <v>97</v>
      </c>
    </row>
    <row r="54" spans="2:6" ht="12.75">
      <c r="B54" s="27">
        <v>37942</v>
      </c>
      <c r="C54" t="s">
        <v>5</v>
      </c>
      <c r="D54" s="26">
        <v>2.347</v>
      </c>
      <c r="F54" s="21">
        <v>6</v>
      </c>
    </row>
    <row r="55" spans="2:6" ht="12.75">
      <c r="B55" s="27">
        <v>38005</v>
      </c>
      <c r="C55" t="s">
        <v>21</v>
      </c>
      <c r="D55" s="40">
        <v>2.395</v>
      </c>
      <c r="F55" s="21">
        <v>7</v>
      </c>
    </row>
    <row r="56" spans="2:6" ht="12.75">
      <c r="B56" s="45">
        <v>38033</v>
      </c>
      <c r="C56" t="s">
        <v>22</v>
      </c>
      <c r="D56" s="21">
        <v>2.462</v>
      </c>
      <c r="F56" s="21">
        <v>8</v>
      </c>
    </row>
    <row r="57" spans="2:4" ht="12.75">
      <c r="B57" s="45"/>
      <c r="D57" s="21"/>
    </row>
    <row r="58" spans="3:4" ht="12.75">
      <c r="C58" s="24" t="s">
        <v>66</v>
      </c>
      <c r="D58" s="33">
        <f>SUM(D49:D57)/8</f>
        <v>2.428375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Torgny Lundmark</dc:creator>
  <cp:keywords/>
  <dc:description/>
  <cp:lastModifiedBy>Torgny Lundmark</cp:lastModifiedBy>
  <cp:lastPrinted>2003-02-23T15:05:45Z</cp:lastPrinted>
  <dcterms:created xsi:type="dcterms:W3CDTF">2002-03-05T13:40:05Z</dcterms:created>
  <dcterms:modified xsi:type="dcterms:W3CDTF">2005-12-09T22:14:49Z</dcterms:modified>
  <cp:category/>
  <cp:version/>
  <cp:contentType/>
  <cp:contentStatus/>
</cp:coreProperties>
</file>